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an PC\Downloads\"/>
    </mc:Choice>
  </mc:AlternateContent>
  <xr:revisionPtr revIDLastSave="0" documentId="8_{C5127443-9DD5-416D-B417-9FA655F3EAA6}" xr6:coauthVersionLast="47" xr6:coauthVersionMax="47" xr10:uidLastSave="{00000000-0000-0000-0000-000000000000}"/>
  <bookViews>
    <workbookView xWindow="2304" yWindow="2304" windowWidth="17280" windowHeight="8880" firstSheet="7" activeTab="11" xr2:uid="{00000000-000D-0000-FFFF-FFFF00000000}"/>
  </bookViews>
  <sheets>
    <sheet name="Sheet1" sheetId="1" r:id="rId1"/>
    <sheet name="pretest" sheetId="2" r:id="rId2"/>
    <sheet name="Sheet4" sheetId="4" r:id="rId3"/>
    <sheet name="Sheet8" sheetId="10" r:id="rId4"/>
    <sheet name="posttest" sheetId="3" r:id="rId5"/>
    <sheet name="gain" sheetId="6" r:id="rId6"/>
    <sheet name="gain cr ir masing kelompok" sheetId="11" r:id="rId7"/>
    <sheet name="Sheet2" sheetId="12" r:id="rId8"/>
    <sheet name="Sheet7" sheetId="9" r:id="rId9"/>
    <sheet name="Sheet3" sheetId="7" r:id="rId10"/>
    <sheet name="Sheet5" sheetId="5" r:id="rId11"/>
    <sheet name="Sheet6" sheetId="8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0" i="4" l="1"/>
  <c r="C119" i="4"/>
  <c r="C118" i="4"/>
  <c r="C89" i="4"/>
  <c r="C90" i="4"/>
  <c r="C91" i="4"/>
  <c r="C92" i="4"/>
  <c r="C103" i="4" s="1"/>
  <c r="C93" i="4"/>
  <c r="C94" i="4"/>
  <c r="C95" i="4"/>
  <c r="C96" i="4"/>
  <c r="C97" i="4"/>
  <c r="C98" i="4"/>
  <c r="C99" i="4"/>
  <c r="C100" i="4"/>
  <c r="C101" i="4"/>
  <c r="C102" i="4"/>
  <c r="C88" i="4"/>
  <c r="C50" i="4"/>
  <c r="C51" i="4"/>
  <c r="C52" i="4"/>
  <c r="C69" i="4" s="1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49" i="4"/>
  <c r="C18" i="4"/>
  <c r="C19" i="4"/>
  <c r="C20" i="4"/>
  <c r="C21" i="4"/>
  <c r="C25" i="4" s="1"/>
  <c r="C22" i="4"/>
  <c r="C23" i="4"/>
  <c r="C24" i="4"/>
  <c r="C17" i="4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44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18" i="6"/>
  <c r="F5" i="6"/>
  <c r="F6" i="6"/>
  <c r="F7" i="6"/>
  <c r="F8" i="6"/>
  <c r="F9" i="6"/>
  <c r="F10" i="6"/>
  <c r="F11" i="6"/>
  <c r="F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44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18" i="6"/>
  <c r="C5" i="6"/>
  <c r="C6" i="6"/>
  <c r="C7" i="6"/>
  <c r="C8" i="6"/>
  <c r="C9" i="6"/>
  <c r="C10" i="6"/>
  <c r="C11" i="6"/>
  <c r="C4" i="6"/>
  <c r="AZ50" i="2"/>
  <c r="AX50" i="2"/>
  <c r="AW50" i="2"/>
  <c r="AY50" i="2" s="1"/>
  <c r="AV50" i="2"/>
  <c r="AU50" i="2"/>
  <c r="AT50" i="2"/>
  <c r="AR50" i="2"/>
  <c r="AQ50" i="2"/>
  <c r="AZ49" i="2"/>
  <c r="AY49" i="2"/>
  <c r="AX49" i="2"/>
  <c r="AW49" i="2"/>
  <c r="AV49" i="2"/>
  <c r="AU49" i="2"/>
  <c r="AT49" i="2"/>
  <c r="AR49" i="2"/>
  <c r="AQ49" i="2"/>
  <c r="AZ48" i="2"/>
  <c r="AY48" i="2"/>
  <c r="AX48" i="2"/>
  <c r="AW48" i="2"/>
  <c r="AV48" i="2"/>
  <c r="AU48" i="2"/>
  <c r="AT48" i="2"/>
  <c r="AR48" i="2"/>
  <c r="AQ48" i="2"/>
  <c r="AZ47" i="2"/>
  <c r="AX47" i="2"/>
  <c r="AW47" i="2"/>
  <c r="AY47" i="2" s="1"/>
  <c r="AV47" i="2"/>
  <c r="AU47" i="2"/>
  <c r="AT47" i="2"/>
  <c r="AR47" i="2"/>
  <c r="AQ47" i="2"/>
  <c r="AZ46" i="2"/>
  <c r="AX46" i="2"/>
  <c r="AW46" i="2"/>
  <c r="AY46" i="2" s="1"/>
  <c r="AV46" i="2"/>
  <c r="AU46" i="2"/>
  <c r="AT46" i="2"/>
  <c r="AR46" i="2"/>
  <c r="AQ46" i="2"/>
  <c r="AZ45" i="2"/>
  <c r="AY45" i="2"/>
  <c r="AX45" i="2"/>
  <c r="AW45" i="2"/>
  <c r="AV45" i="2"/>
  <c r="AU45" i="2"/>
  <c r="AT45" i="2"/>
  <c r="AR45" i="2"/>
  <c r="AQ45" i="2"/>
  <c r="AZ44" i="2"/>
  <c r="AY44" i="2"/>
  <c r="AX44" i="2"/>
  <c r="AW44" i="2"/>
  <c r="AV44" i="2"/>
  <c r="AU44" i="2"/>
  <c r="AT44" i="2"/>
  <c r="AR44" i="2"/>
  <c r="AQ44" i="2"/>
  <c r="AZ43" i="2"/>
  <c r="AX43" i="2"/>
  <c r="AW43" i="2"/>
  <c r="AY43" i="2" s="1"/>
  <c r="AV43" i="2"/>
  <c r="AU43" i="2"/>
  <c r="AT43" i="2"/>
  <c r="AR43" i="2"/>
  <c r="AQ43" i="2"/>
  <c r="AZ42" i="2"/>
  <c r="AX42" i="2"/>
  <c r="AW42" i="2"/>
  <c r="AY42" i="2" s="1"/>
  <c r="AV42" i="2"/>
  <c r="AU42" i="2"/>
  <c r="AT42" i="2"/>
  <c r="AR42" i="2"/>
  <c r="AQ42" i="2"/>
  <c r="AZ41" i="2"/>
  <c r="AY41" i="2"/>
  <c r="AX41" i="2"/>
  <c r="AW41" i="2"/>
  <c r="AV41" i="2"/>
  <c r="AU41" i="2"/>
  <c r="AT41" i="2"/>
  <c r="AR41" i="2"/>
  <c r="AQ41" i="2"/>
  <c r="AZ40" i="2"/>
  <c r="AY40" i="2"/>
  <c r="AX40" i="2"/>
  <c r="AW40" i="2"/>
  <c r="AV40" i="2"/>
  <c r="AU40" i="2"/>
  <c r="AT40" i="2"/>
  <c r="AR40" i="2"/>
  <c r="AQ40" i="2"/>
  <c r="AZ39" i="2"/>
  <c r="AX39" i="2"/>
  <c r="AW39" i="2"/>
  <c r="AY39" i="2" s="1"/>
  <c r="AV39" i="2"/>
  <c r="AU39" i="2"/>
  <c r="AT39" i="2"/>
  <c r="AR39" i="2"/>
  <c r="AQ39" i="2"/>
  <c r="AZ38" i="2"/>
  <c r="AX38" i="2"/>
  <c r="AW38" i="2"/>
  <c r="AY38" i="2" s="1"/>
  <c r="AV38" i="2"/>
  <c r="AU38" i="2"/>
  <c r="AT38" i="2"/>
  <c r="AR38" i="2"/>
  <c r="AQ38" i="2"/>
  <c r="AZ37" i="2"/>
  <c r="AY37" i="2"/>
  <c r="AX37" i="2"/>
  <c r="AW37" i="2"/>
  <c r="AV37" i="2"/>
  <c r="AU37" i="2"/>
  <c r="AT37" i="2"/>
  <c r="AR37" i="2"/>
  <c r="AQ37" i="2"/>
  <c r="AZ36" i="2"/>
  <c r="AY36" i="2"/>
  <c r="AX36" i="2"/>
  <c r="AW36" i="2"/>
  <c r="AV36" i="2"/>
  <c r="AU36" i="2"/>
  <c r="AT36" i="2"/>
  <c r="AR36" i="2"/>
  <c r="AQ36" i="2"/>
  <c r="AZ35" i="2"/>
  <c r="AX35" i="2"/>
  <c r="AW35" i="2"/>
  <c r="AY35" i="2" s="1"/>
  <c r="AV35" i="2"/>
  <c r="AU35" i="2"/>
  <c r="AT35" i="2"/>
  <c r="AR35" i="2"/>
  <c r="AQ35" i="2"/>
  <c r="AZ34" i="2"/>
  <c r="AX34" i="2"/>
  <c r="AW34" i="2"/>
  <c r="AY34" i="2" s="1"/>
  <c r="AV34" i="2"/>
  <c r="AU34" i="2"/>
  <c r="AT34" i="2"/>
  <c r="AR34" i="2"/>
  <c r="AQ34" i="2"/>
  <c r="AZ33" i="2"/>
  <c r="AY33" i="2"/>
  <c r="AX33" i="2"/>
  <c r="AW33" i="2"/>
  <c r="AV33" i="2"/>
  <c r="AU33" i="2"/>
  <c r="AT33" i="2"/>
  <c r="AR33" i="2"/>
  <c r="AQ33" i="2"/>
  <c r="AZ32" i="2"/>
  <c r="AY32" i="2"/>
  <c r="AX32" i="2"/>
  <c r="AW32" i="2"/>
  <c r="AV32" i="2"/>
  <c r="AU32" i="2"/>
  <c r="AT32" i="2"/>
  <c r="AR32" i="2"/>
  <c r="AQ32" i="2"/>
  <c r="AZ31" i="2"/>
  <c r="AX31" i="2"/>
  <c r="AW31" i="2"/>
  <c r="AY31" i="2" s="1"/>
  <c r="AV31" i="2"/>
  <c r="AU31" i="2"/>
  <c r="AT31" i="2"/>
  <c r="AR31" i="2"/>
  <c r="AQ31" i="2"/>
  <c r="AZ30" i="2"/>
  <c r="AX30" i="2"/>
  <c r="AW30" i="2"/>
  <c r="AY30" i="2" s="1"/>
  <c r="AV30" i="2"/>
  <c r="AU30" i="2"/>
  <c r="AT30" i="2"/>
  <c r="AR30" i="2"/>
  <c r="AQ30" i="2"/>
  <c r="AZ29" i="2"/>
  <c r="AY29" i="2"/>
  <c r="AX29" i="2"/>
  <c r="AW29" i="2"/>
  <c r="AV29" i="2"/>
  <c r="AU29" i="2"/>
  <c r="AT29" i="2"/>
  <c r="AR29" i="2"/>
  <c r="AQ29" i="2"/>
  <c r="AZ28" i="2"/>
  <c r="AY28" i="2"/>
  <c r="AX28" i="2"/>
  <c r="AW28" i="2"/>
  <c r="AV28" i="2"/>
  <c r="AU28" i="2"/>
  <c r="AT28" i="2"/>
  <c r="AR28" i="2"/>
  <c r="AQ28" i="2"/>
  <c r="AZ27" i="2"/>
  <c r="AX27" i="2"/>
  <c r="AW27" i="2"/>
  <c r="AY27" i="2" s="1"/>
  <c r="AV27" i="2"/>
  <c r="AU27" i="2"/>
  <c r="AT27" i="2"/>
  <c r="AR27" i="2"/>
  <c r="AQ27" i="2"/>
  <c r="AZ26" i="2"/>
  <c r="AX26" i="2"/>
  <c r="AW26" i="2"/>
  <c r="AY26" i="2" s="1"/>
  <c r="AV26" i="2"/>
  <c r="AU26" i="2"/>
  <c r="AT26" i="2"/>
  <c r="AR26" i="2"/>
  <c r="AQ26" i="2"/>
  <c r="AZ25" i="2"/>
  <c r="AY25" i="2"/>
  <c r="AX25" i="2"/>
  <c r="AW25" i="2"/>
  <c r="AV25" i="2"/>
  <c r="AU25" i="2"/>
  <c r="AT25" i="2"/>
  <c r="AR25" i="2"/>
  <c r="AQ25" i="2"/>
  <c r="AZ24" i="2"/>
  <c r="AY24" i="2"/>
  <c r="AX24" i="2"/>
  <c r="AW24" i="2"/>
  <c r="AV24" i="2"/>
  <c r="AU24" i="2"/>
  <c r="AT24" i="2"/>
  <c r="AR24" i="2"/>
  <c r="AQ24" i="2"/>
  <c r="AZ23" i="2"/>
  <c r="AX23" i="2"/>
  <c r="AW23" i="2"/>
  <c r="AY23" i="2" s="1"/>
  <c r="AV23" i="2"/>
  <c r="AU23" i="2"/>
  <c r="AT23" i="2"/>
  <c r="AR23" i="2"/>
  <c r="AQ23" i="2"/>
  <c r="AZ22" i="2"/>
  <c r="AX22" i="2"/>
  <c r="AW22" i="2"/>
  <c r="AY22" i="2" s="1"/>
  <c r="AV22" i="2"/>
  <c r="AU22" i="2"/>
  <c r="AT22" i="2"/>
  <c r="AR22" i="2"/>
  <c r="AQ22" i="2"/>
  <c r="AZ21" i="2"/>
  <c r="AY21" i="2"/>
  <c r="AX21" i="2"/>
  <c r="AW21" i="2"/>
  <c r="AV21" i="2"/>
  <c r="AU21" i="2"/>
  <c r="AT21" i="2"/>
  <c r="AR21" i="2"/>
  <c r="AQ21" i="2"/>
  <c r="AZ20" i="2"/>
  <c r="AX20" i="2"/>
  <c r="AW20" i="2"/>
  <c r="AY20" i="2" s="1"/>
  <c r="AV20" i="2"/>
  <c r="AU20" i="2"/>
  <c r="AT20" i="2"/>
  <c r="AR20" i="2"/>
  <c r="AQ20" i="2"/>
  <c r="AZ19" i="2"/>
  <c r="AX19" i="2"/>
  <c r="AW19" i="2"/>
  <c r="AY19" i="2" s="1"/>
  <c r="AV19" i="2"/>
  <c r="AU19" i="2"/>
  <c r="AT19" i="2"/>
  <c r="AR19" i="2"/>
  <c r="AQ19" i="2"/>
  <c r="AZ18" i="2"/>
  <c r="AY18" i="2"/>
  <c r="AX18" i="2"/>
  <c r="AW18" i="2"/>
  <c r="AV18" i="2"/>
  <c r="AU18" i="2"/>
  <c r="AT18" i="2"/>
  <c r="AR18" i="2"/>
  <c r="AQ18" i="2"/>
  <c r="AZ17" i="2"/>
  <c r="AY17" i="2"/>
  <c r="AX17" i="2"/>
  <c r="AW17" i="2"/>
  <c r="AV17" i="2"/>
  <c r="AU17" i="2"/>
  <c r="AT17" i="2"/>
  <c r="AR17" i="2"/>
  <c r="AQ17" i="2"/>
  <c r="AZ16" i="2"/>
  <c r="AX16" i="2"/>
  <c r="AW16" i="2"/>
  <c r="AY16" i="2" s="1"/>
  <c r="AV16" i="2"/>
  <c r="AU16" i="2"/>
  <c r="AT16" i="2"/>
  <c r="AR16" i="2"/>
  <c r="AQ16" i="2"/>
  <c r="AZ15" i="2"/>
  <c r="AX15" i="2"/>
  <c r="AW15" i="2"/>
  <c r="AY15" i="2" s="1"/>
  <c r="AV15" i="2"/>
  <c r="AU15" i="2"/>
  <c r="AT15" i="2"/>
  <c r="AR15" i="2"/>
  <c r="AQ15" i="2"/>
  <c r="AZ14" i="2"/>
  <c r="AY14" i="2"/>
  <c r="AX14" i="2"/>
  <c r="AW14" i="2"/>
  <c r="AV14" i="2"/>
  <c r="AU14" i="2"/>
  <c r="AT14" i="2"/>
  <c r="AR14" i="2"/>
  <c r="AQ14" i="2"/>
  <c r="AZ13" i="2"/>
  <c r="AY13" i="2"/>
  <c r="AX13" i="2"/>
  <c r="AW13" i="2"/>
  <c r="AV13" i="2"/>
  <c r="AU13" i="2"/>
  <c r="AT13" i="2"/>
  <c r="AR13" i="2"/>
  <c r="AQ13" i="2"/>
  <c r="AZ12" i="2"/>
  <c r="AX12" i="2"/>
  <c r="AW12" i="2"/>
  <c r="AY12" i="2" s="1"/>
  <c r="AV12" i="2"/>
  <c r="AU12" i="2"/>
  <c r="AT12" i="2"/>
  <c r="AR12" i="2"/>
  <c r="AQ12" i="2"/>
  <c r="AZ11" i="2"/>
  <c r="AX11" i="2"/>
  <c r="AW11" i="2"/>
  <c r="AY11" i="2" s="1"/>
  <c r="AV11" i="2"/>
  <c r="AU11" i="2"/>
  <c r="AT11" i="2"/>
  <c r="AR11" i="2"/>
  <c r="AR51" i="2" s="1"/>
  <c r="AQ11" i="2"/>
  <c r="AZ10" i="2"/>
  <c r="AY10" i="2"/>
  <c r="AX10" i="2"/>
  <c r="AW10" i="2"/>
  <c r="AV10" i="2"/>
  <c r="AU10" i="2"/>
  <c r="AT10" i="2"/>
  <c r="AR10" i="2"/>
  <c r="AQ10" i="2"/>
  <c r="AZ9" i="2"/>
  <c r="AY9" i="2"/>
  <c r="AX9" i="2"/>
  <c r="AW9" i="2"/>
  <c r="AV9" i="2"/>
  <c r="AU9" i="2"/>
  <c r="AT9" i="2"/>
  <c r="AR9" i="2"/>
  <c r="AQ9" i="2"/>
  <c r="AZ8" i="2"/>
  <c r="AZ51" i="2" s="1"/>
  <c r="AX8" i="2"/>
  <c r="AX51" i="2" s="1"/>
  <c r="AW8" i="2"/>
  <c r="AY8" i="2" s="1"/>
  <c r="AY51" i="2" s="1"/>
  <c r="AV8" i="2"/>
  <c r="AV51" i="2" s="1"/>
  <c r="AU8" i="2"/>
  <c r="AU51" i="2" s="1"/>
  <c r="AT8" i="2"/>
  <c r="AT51" i="2" s="1"/>
  <c r="AR8" i="2"/>
  <c r="AQ8" i="2"/>
  <c r="AQ51" i="2" s="1"/>
  <c r="I45" i="6"/>
  <c r="J45" i="6"/>
  <c r="K45" i="6"/>
  <c r="L45" i="6"/>
  <c r="M45" i="6"/>
  <c r="N45" i="6"/>
  <c r="I46" i="6"/>
  <c r="J46" i="6"/>
  <c r="K46" i="6"/>
  <c r="L46" i="6"/>
  <c r="M46" i="6"/>
  <c r="N46" i="6"/>
  <c r="I47" i="6"/>
  <c r="J47" i="6"/>
  <c r="K47" i="6"/>
  <c r="L47" i="6"/>
  <c r="M47" i="6"/>
  <c r="N47" i="6"/>
  <c r="I48" i="6"/>
  <c r="J48" i="6"/>
  <c r="K48" i="6"/>
  <c r="L48" i="6"/>
  <c r="M48" i="6"/>
  <c r="N48" i="6"/>
  <c r="I49" i="6"/>
  <c r="J49" i="6"/>
  <c r="K49" i="6"/>
  <c r="L49" i="6"/>
  <c r="M49" i="6"/>
  <c r="N49" i="6"/>
  <c r="I50" i="6"/>
  <c r="J50" i="6"/>
  <c r="K50" i="6"/>
  <c r="L50" i="6"/>
  <c r="M50" i="6"/>
  <c r="N50" i="6"/>
  <c r="I51" i="6"/>
  <c r="J51" i="6"/>
  <c r="K51" i="6"/>
  <c r="L51" i="6"/>
  <c r="M51" i="6"/>
  <c r="N51" i="6"/>
  <c r="I52" i="6"/>
  <c r="J52" i="6"/>
  <c r="K52" i="6"/>
  <c r="L52" i="6"/>
  <c r="M52" i="6"/>
  <c r="N52" i="6"/>
  <c r="I53" i="6"/>
  <c r="J53" i="6"/>
  <c r="K53" i="6"/>
  <c r="L53" i="6"/>
  <c r="M53" i="6"/>
  <c r="N53" i="6"/>
  <c r="I54" i="6"/>
  <c r="J54" i="6"/>
  <c r="K54" i="6"/>
  <c r="L54" i="6"/>
  <c r="M54" i="6"/>
  <c r="N54" i="6"/>
  <c r="I55" i="6"/>
  <c r="J55" i="6"/>
  <c r="K55" i="6"/>
  <c r="L55" i="6"/>
  <c r="M55" i="6"/>
  <c r="N55" i="6"/>
  <c r="I56" i="6"/>
  <c r="J56" i="6"/>
  <c r="K56" i="6"/>
  <c r="L56" i="6"/>
  <c r="M56" i="6"/>
  <c r="N56" i="6"/>
  <c r="I57" i="6"/>
  <c r="J57" i="6"/>
  <c r="K57" i="6"/>
  <c r="L57" i="6"/>
  <c r="M57" i="6"/>
  <c r="N57" i="6"/>
  <c r="I58" i="6"/>
  <c r="J58" i="6"/>
  <c r="K58" i="6"/>
  <c r="L58" i="6"/>
  <c r="M58" i="6"/>
  <c r="N58" i="6"/>
  <c r="J44" i="6"/>
  <c r="K44" i="6"/>
  <c r="L44" i="6"/>
  <c r="M44" i="6"/>
  <c r="N44" i="6"/>
  <c r="I44" i="6"/>
  <c r="B45" i="6"/>
  <c r="E45" i="6"/>
  <c r="B46" i="6"/>
  <c r="E46" i="6"/>
  <c r="B47" i="6"/>
  <c r="D47" i="6" s="1"/>
  <c r="B36" i="11" s="1"/>
  <c r="C36" i="11" s="1"/>
  <c r="E47" i="6"/>
  <c r="B48" i="6"/>
  <c r="E48" i="6"/>
  <c r="B49" i="6"/>
  <c r="E49" i="6"/>
  <c r="B50" i="6"/>
  <c r="E50" i="6"/>
  <c r="B51" i="6"/>
  <c r="D51" i="6" s="1"/>
  <c r="B40" i="11" s="1"/>
  <c r="C40" i="11" s="1"/>
  <c r="E51" i="6"/>
  <c r="B52" i="6"/>
  <c r="E52" i="6"/>
  <c r="B53" i="6"/>
  <c r="E53" i="6"/>
  <c r="B54" i="6"/>
  <c r="E54" i="6"/>
  <c r="B55" i="6"/>
  <c r="E55" i="6"/>
  <c r="B56" i="6"/>
  <c r="E56" i="6"/>
  <c r="B57" i="6"/>
  <c r="E57" i="6"/>
  <c r="B58" i="6"/>
  <c r="E58" i="6"/>
  <c r="E44" i="6"/>
  <c r="B44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8" i="6"/>
  <c r="K18" i="6"/>
  <c r="L18" i="6"/>
  <c r="M18" i="6"/>
  <c r="N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18" i="6"/>
  <c r="E19" i="6"/>
  <c r="E20" i="6"/>
  <c r="E21" i="6"/>
  <c r="G21" i="6" s="1"/>
  <c r="D15" i="11" s="1"/>
  <c r="E15" i="11" s="1"/>
  <c r="E22" i="6"/>
  <c r="E23" i="6"/>
  <c r="E24" i="6"/>
  <c r="E25" i="6"/>
  <c r="G25" i="6" s="1"/>
  <c r="D19" i="11" s="1"/>
  <c r="E19" i="11" s="1"/>
  <c r="E26" i="6"/>
  <c r="E27" i="6"/>
  <c r="E28" i="6"/>
  <c r="E29" i="6"/>
  <c r="G29" i="6" s="1"/>
  <c r="D23" i="11" s="1"/>
  <c r="E23" i="11" s="1"/>
  <c r="E30" i="6"/>
  <c r="E31" i="6"/>
  <c r="E32" i="6"/>
  <c r="E33" i="6"/>
  <c r="G33" i="6" s="1"/>
  <c r="D27" i="11" s="1"/>
  <c r="E27" i="11" s="1"/>
  <c r="E34" i="6"/>
  <c r="E35" i="6"/>
  <c r="E36" i="6"/>
  <c r="E37" i="6"/>
  <c r="G37" i="6" s="1"/>
  <c r="D31" i="11" s="1"/>
  <c r="E31" i="11" s="1"/>
  <c r="E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18" i="6"/>
  <c r="N5" i="6"/>
  <c r="N6" i="6"/>
  <c r="N7" i="6"/>
  <c r="N8" i="6"/>
  <c r="N9" i="6"/>
  <c r="N10" i="6"/>
  <c r="N11" i="6"/>
  <c r="N4" i="6"/>
  <c r="M5" i="6"/>
  <c r="M6" i="6"/>
  <c r="M7" i="6"/>
  <c r="M8" i="6"/>
  <c r="M9" i="6"/>
  <c r="M10" i="6"/>
  <c r="M11" i="6"/>
  <c r="M4" i="6"/>
  <c r="L5" i="6"/>
  <c r="L6" i="6"/>
  <c r="L7" i="6"/>
  <c r="L8" i="6"/>
  <c r="L9" i="6"/>
  <c r="L10" i="6"/>
  <c r="L11" i="6"/>
  <c r="L4" i="6"/>
  <c r="K5" i="6"/>
  <c r="K6" i="6"/>
  <c r="K7" i="6"/>
  <c r="K8" i="6"/>
  <c r="K9" i="6"/>
  <c r="K10" i="6"/>
  <c r="K11" i="6"/>
  <c r="K4" i="6"/>
  <c r="J5" i="6"/>
  <c r="J6" i="6"/>
  <c r="J7" i="6"/>
  <c r="J8" i="6"/>
  <c r="J9" i="6"/>
  <c r="J10" i="6"/>
  <c r="J11" i="6"/>
  <c r="J4" i="6"/>
  <c r="I5" i="6"/>
  <c r="I6" i="6"/>
  <c r="I7" i="6"/>
  <c r="I8" i="6"/>
  <c r="I9" i="6"/>
  <c r="I10" i="6"/>
  <c r="I11" i="6"/>
  <c r="I4" i="6"/>
  <c r="E5" i="6"/>
  <c r="G5" i="6" s="1"/>
  <c r="D4" i="11" s="1"/>
  <c r="E4" i="11" s="1"/>
  <c r="E6" i="6"/>
  <c r="G6" i="6" s="1"/>
  <c r="D5" i="11" s="1"/>
  <c r="E5" i="11" s="1"/>
  <c r="E7" i="6"/>
  <c r="G7" i="6" s="1"/>
  <c r="D6" i="11" s="1"/>
  <c r="E6" i="11" s="1"/>
  <c r="E8" i="6"/>
  <c r="G8" i="6" s="1"/>
  <c r="D7" i="11" s="1"/>
  <c r="E7" i="11" s="1"/>
  <c r="E9" i="6"/>
  <c r="G9" i="6" s="1"/>
  <c r="D8" i="11" s="1"/>
  <c r="E8" i="11" s="1"/>
  <c r="E10" i="6"/>
  <c r="G10" i="6" s="1"/>
  <c r="D9" i="11" s="1"/>
  <c r="E9" i="11" s="1"/>
  <c r="E11" i="6"/>
  <c r="G11" i="6" s="1"/>
  <c r="D10" i="11" s="1"/>
  <c r="E10" i="11" s="1"/>
  <c r="E4" i="6"/>
  <c r="G4" i="6" s="1"/>
  <c r="B5" i="6"/>
  <c r="B6" i="6"/>
  <c r="B7" i="6"/>
  <c r="B8" i="6"/>
  <c r="B9" i="6"/>
  <c r="B10" i="6"/>
  <c r="B11" i="6"/>
  <c r="B4" i="6"/>
  <c r="AR51" i="3"/>
  <c r="AT51" i="3"/>
  <c r="AU51" i="3"/>
  <c r="AV51" i="3"/>
  <c r="AW51" i="3"/>
  <c r="AX51" i="3"/>
  <c r="AY51" i="3"/>
  <c r="AZ51" i="3"/>
  <c r="AQ51" i="3"/>
  <c r="AZ9" i="3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8" i="3"/>
  <c r="AV9" i="3"/>
  <c r="AV10" i="3"/>
  <c r="AV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8" i="3"/>
  <c r="AQ50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8" i="3"/>
  <c r="AN29" i="2"/>
  <c r="AN30" i="2"/>
  <c r="AN31" i="2"/>
  <c r="AN32" i="2"/>
  <c r="AO32" i="2" s="1"/>
  <c r="AN33" i="2"/>
  <c r="AN34" i="2"/>
  <c r="AN35" i="2"/>
  <c r="AN36" i="2"/>
  <c r="AO36" i="2" s="1"/>
  <c r="AN37" i="2"/>
  <c r="AN38" i="2"/>
  <c r="AN39" i="2"/>
  <c r="AN40" i="2"/>
  <c r="AO40" i="2" s="1"/>
  <c r="AN41" i="2"/>
  <c r="AN42" i="2"/>
  <c r="AN43" i="2"/>
  <c r="AN44" i="2"/>
  <c r="AN45" i="2"/>
  <c r="AN46" i="2"/>
  <c r="AN47" i="2"/>
  <c r="AN48" i="2"/>
  <c r="AO48" i="2" s="1"/>
  <c r="AN49" i="2"/>
  <c r="AN50" i="2"/>
  <c r="AN11" i="2"/>
  <c r="AN12" i="2"/>
  <c r="AN13" i="2"/>
  <c r="AN14" i="2"/>
  <c r="AO14" i="2" s="1"/>
  <c r="AP14" i="2" s="1"/>
  <c r="AN15" i="2"/>
  <c r="AN16" i="2"/>
  <c r="AN17" i="2"/>
  <c r="AN18" i="2"/>
  <c r="AO18" i="2" s="1"/>
  <c r="AP18" i="2" s="1"/>
  <c r="AN19" i="2"/>
  <c r="AN20" i="2"/>
  <c r="AN21" i="2"/>
  <c r="AN22" i="2"/>
  <c r="AO22" i="2" s="1"/>
  <c r="AP22" i="2" s="1"/>
  <c r="AN23" i="2"/>
  <c r="AN24" i="2"/>
  <c r="AN25" i="2"/>
  <c r="AN26" i="2"/>
  <c r="AO26" i="2" s="1"/>
  <c r="AP26" i="2" s="1"/>
  <c r="AN27" i="2"/>
  <c r="AN28" i="2"/>
  <c r="AO31" i="2"/>
  <c r="AO35" i="2"/>
  <c r="AO39" i="2"/>
  <c r="AO43" i="2"/>
  <c r="AO4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O9" i="2"/>
  <c r="AO10" i="2"/>
  <c r="AO11" i="2"/>
  <c r="AP11" i="2" s="1"/>
  <c r="AO12" i="2"/>
  <c r="AP12" i="2" s="1"/>
  <c r="AO13" i="2"/>
  <c r="AP13" i="2" s="1"/>
  <c r="AO15" i="2"/>
  <c r="AO16" i="2"/>
  <c r="AP16" i="2" s="1"/>
  <c r="AO17" i="2"/>
  <c r="AO19" i="2"/>
  <c r="AP19" i="2" s="1"/>
  <c r="AO20" i="2"/>
  <c r="AP20" i="2" s="1"/>
  <c r="AO21" i="2"/>
  <c r="AO23" i="2"/>
  <c r="AO24" i="2"/>
  <c r="AP24" i="2" s="1"/>
  <c r="AO25" i="2"/>
  <c r="AP25" i="2" s="1"/>
  <c r="AO27" i="2"/>
  <c r="AO28" i="2"/>
  <c r="AO29" i="2"/>
  <c r="AO30" i="2"/>
  <c r="AO33" i="2"/>
  <c r="AO34" i="2"/>
  <c r="AO37" i="2"/>
  <c r="AO38" i="2"/>
  <c r="AO41" i="2"/>
  <c r="AO42" i="2"/>
  <c r="AO44" i="2"/>
  <c r="AO45" i="2"/>
  <c r="AO46" i="2"/>
  <c r="AO49" i="2"/>
  <c r="AO50" i="2"/>
  <c r="AL83" i="5"/>
  <c r="AM83" i="5" s="1"/>
  <c r="C100" i="5" s="1"/>
  <c r="AL82" i="5"/>
  <c r="AM82" i="5" s="1"/>
  <c r="AN82" i="5" s="1"/>
  <c r="AO82" i="5" s="1"/>
  <c r="AL81" i="5"/>
  <c r="AM81" i="5" s="1"/>
  <c r="C98" i="5" s="1"/>
  <c r="AL80" i="5"/>
  <c r="AM80" i="5" s="1"/>
  <c r="C97" i="5" s="1"/>
  <c r="AL79" i="5"/>
  <c r="AM79" i="5" s="1"/>
  <c r="AL78" i="5"/>
  <c r="AM78" i="5" s="1"/>
  <c r="C95" i="5" s="1"/>
  <c r="AL77" i="5"/>
  <c r="AM77" i="5" s="1"/>
  <c r="AL76" i="5"/>
  <c r="AM76" i="5" s="1"/>
  <c r="C93" i="5" s="1"/>
  <c r="AL75" i="5"/>
  <c r="AM75" i="5" s="1"/>
  <c r="C92" i="5" s="1"/>
  <c r="AL74" i="5"/>
  <c r="AM74" i="5" s="1"/>
  <c r="AL73" i="5"/>
  <c r="AM73" i="5" s="1"/>
  <c r="C90" i="5" s="1"/>
  <c r="AL72" i="5"/>
  <c r="AM72" i="5" s="1"/>
  <c r="C89" i="5" s="1"/>
  <c r="AL71" i="5"/>
  <c r="AM71" i="5" s="1"/>
  <c r="AL70" i="5"/>
  <c r="AM70" i="5" s="1"/>
  <c r="C87" i="5" s="1"/>
  <c r="AL69" i="5"/>
  <c r="AM69" i="5" s="1"/>
  <c r="AL43" i="5"/>
  <c r="AM43" i="5" s="1"/>
  <c r="AL42" i="5"/>
  <c r="AM42" i="5" s="1"/>
  <c r="AL41" i="5"/>
  <c r="AM41" i="5" s="1"/>
  <c r="AN41" i="5" s="1"/>
  <c r="AL40" i="5"/>
  <c r="AM40" i="5" s="1"/>
  <c r="AL39" i="5"/>
  <c r="AM39" i="5" s="1"/>
  <c r="AL38" i="5"/>
  <c r="AM38" i="5" s="1"/>
  <c r="AL37" i="5"/>
  <c r="AM37" i="5" s="1"/>
  <c r="AN37" i="5" s="1"/>
  <c r="AL36" i="5"/>
  <c r="AM36" i="5" s="1"/>
  <c r="AL35" i="5"/>
  <c r="AM35" i="5" s="1"/>
  <c r="C56" i="5" s="1"/>
  <c r="AL34" i="5"/>
  <c r="AM34" i="5" s="1"/>
  <c r="C55" i="5" s="1"/>
  <c r="AL33" i="5"/>
  <c r="AM33" i="5" s="1"/>
  <c r="AN33" i="5" s="1"/>
  <c r="AL32" i="5"/>
  <c r="AM32" i="5" s="1"/>
  <c r="AL31" i="5"/>
  <c r="AM31" i="5" s="1"/>
  <c r="AN31" i="5" s="1"/>
  <c r="AL30" i="5"/>
  <c r="AM30" i="5" s="1"/>
  <c r="AL29" i="5"/>
  <c r="AM29" i="5" s="1"/>
  <c r="AN29" i="5" s="1"/>
  <c r="AL28" i="5"/>
  <c r="AM28" i="5" s="1"/>
  <c r="C49" i="5" s="1"/>
  <c r="AL27" i="5"/>
  <c r="AM27" i="5" s="1"/>
  <c r="C48" i="5" s="1"/>
  <c r="AL26" i="5"/>
  <c r="AM26" i="5" s="1"/>
  <c r="AL25" i="5"/>
  <c r="AM25" i="5" s="1"/>
  <c r="AM24" i="5"/>
  <c r="AL24" i="5"/>
  <c r="AL10" i="5"/>
  <c r="AM10" i="5" s="1"/>
  <c r="AL9" i="5"/>
  <c r="AM9" i="5" s="1"/>
  <c r="C18" i="5" s="1"/>
  <c r="AL8" i="5"/>
  <c r="AL7" i="5"/>
  <c r="AM7" i="5" s="1"/>
  <c r="AL6" i="5"/>
  <c r="AL5" i="5"/>
  <c r="AM5" i="5" s="1"/>
  <c r="AL4" i="5"/>
  <c r="AM4" i="5" s="1"/>
  <c r="C13" i="5" s="1"/>
  <c r="AL3" i="5"/>
  <c r="AM3" i="5" s="1"/>
  <c r="C12" i="5" s="1"/>
  <c r="AL8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L46" i="4"/>
  <c r="AL45" i="4"/>
  <c r="AL44" i="4"/>
  <c r="AL43" i="4"/>
  <c r="AL42" i="4"/>
  <c r="AL41" i="4"/>
  <c r="AL40" i="4"/>
  <c r="AL39" i="4"/>
  <c r="AL38" i="4"/>
  <c r="AO38" i="4" s="1"/>
  <c r="AP38" i="4" s="1"/>
  <c r="AO37" i="4"/>
  <c r="AP37" i="4" s="1"/>
  <c r="AL37" i="4"/>
  <c r="AO36" i="4"/>
  <c r="AP36" i="4" s="1"/>
  <c r="AL36" i="4"/>
  <c r="AO35" i="4"/>
  <c r="AP35" i="4" s="1"/>
  <c r="AL35" i="4"/>
  <c r="AO34" i="4"/>
  <c r="AP34" i="4" s="1"/>
  <c r="AL34" i="4"/>
  <c r="AO33" i="4"/>
  <c r="AP33" i="4" s="1"/>
  <c r="AL33" i="4"/>
  <c r="AO32" i="4"/>
  <c r="AP32" i="4" s="1"/>
  <c r="AL32" i="4"/>
  <c r="AO31" i="4"/>
  <c r="AP31" i="4" s="1"/>
  <c r="AL31" i="4"/>
  <c r="AO30" i="4"/>
  <c r="AP30" i="4" s="1"/>
  <c r="AL30" i="4"/>
  <c r="AO29" i="4"/>
  <c r="AP29" i="4" s="1"/>
  <c r="AL29" i="4"/>
  <c r="AO28" i="4"/>
  <c r="AP28" i="4" s="1"/>
  <c r="AL28" i="4"/>
  <c r="AO27" i="4"/>
  <c r="AP27" i="4" s="1"/>
  <c r="AL27" i="4"/>
  <c r="AM27" i="4" s="1"/>
  <c r="AL4" i="4"/>
  <c r="AM4" i="4" s="1"/>
  <c r="AN4" i="4" s="1"/>
  <c r="AL11" i="4"/>
  <c r="AM11" i="4" s="1"/>
  <c r="AL10" i="4"/>
  <c r="AM10" i="4" s="1"/>
  <c r="AL9" i="4"/>
  <c r="AM9" i="4" s="1"/>
  <c r="AL8" i="4"/>
  <c r="AM8" i="4" s="1"/>
  <c r="AL7" i="4"/>
  <c r="AM7" i="4" s="1"/>
  <c r="AM6" i="4"/>
  <c r="AN6" i="4" s="1"/>
  <c r="AL6" i="4"/>
  <c r="AL5" i="4"/>
  <c r="AM5" i="4" s="1"/>
  <c r="AN5" i="4" s="1"/>
  <c r="AL2" i="4"/>
  <c r="AO54" i="3"/>
  <c r="AK51" i="3"/>
  <c r="AK53" i="3" s="1"/>
  <c r="AK54" i="3" s="1"/>
  <c r="AJ51" i="3"/>
  <c r="AJ53" i="3" s="1"/>
  <c r="AJ54" i="3" s="1"/>
  <c r="AI51" i="3"/>
  <c r="AH51" i="3"/>
  <c r="AH53" i="3" s="1"/>
  <c r="AH54" i="3" s="1"/>
  <c r="AG51" i="3"/>
  <c r="AG53" i="3" s="1"/>
  <c r="AG54" i="3" s="1"/>
  <c r="AF51" i="3"/>
  <c r="AF53" i="3" s="1"/>
  <c r="AF54" i="3" s="1"/>
  <c r="AE51" i="3"/>
  <c r="AE52" i="3" s="1"/>
  <c r="AD51" i="3"/>
  <c r="AD53" i="3" s="1"/>
  <c r="AD54" i="3" s="1"/>
  <c r="AC51" i="3"/>
  <c r="AC53" i="3" s="1"/>
  <c r="AC54" i="3" s="1"/>
  <c r="AB51" i="3"/>
  <c r="AB53" i="3" s="1"/>
  <c r="AB54" i="3" s="1"/>
  <c r="AA51" i="3"/>
  <c r="AA53" i="3" s="1"/>
  <c r="AA54" i="3" s="1"/>
  <c r="Z51" i="3"/>
  <c r="Z53" i="3" s="1"/>
  <c r="Z54" i="3" s="1"/>
  <c r="Y51" i="3"/>
  <c r="Y53" i="3" s="1"/>
  <c r="Y54" i="3" s="1"/>
  <c r="X51" i="3"/>
  <c r="X52" i="3" s="1"/>
  <c r="W51" i="3"/>
  <c r="V51" i="3"/>
  <c r="V53" i="3" s="1"/>
  <c r="V54" i="3" s="1"/>
  <c r="U51" i="3"/>
  <c r="U53" i="3" s="1"/>
  <c r="U54" i="3" s="1"/>
  <c r="T51" i="3"/>
  <c r="T53" i="3" s="1"/>
  <c r="T54" i="3" s="1"/>
  <c r="S51" i="3"/>
  <c r="S53" i="3" s="1"/>
  <c r="S54" i="3" s="1"/>
  <c r="R51" i="3"/>
  <c r="R53" i="3" s="1"/>
  <c r="R54" i="3" s="1"/>
  <c r="Q51" i="3"/>
  <c r="Q53" i="3" s="1"/>
  <c r="Q54" i="3" s="1"/>
  <c r="P51" i="3"/>
  <c r="P53" i="3" s="1"/>
  <c r="P54" i="3" s="1"/>
  <c r="O51" i="3"/>
  <c r="O53" i="3" s="1"/>
  <c r="O54" i="3" s="1"/>
  <c r="N51" i="3"/>
  <c r="N53" i="3" s="1"/>
  <c r="N54" i="3" s="1"/>
  <c r="M51" i="3"/>
  <c r="M53" i="3" s="1"/>
  <c r="M54" i="3" s="1"/>
  <c r="L51" i="3"/>
  <c r="L53" i="3" s="1"/>
  <c r="L54" i="3" s="1"/>
  <c r="K51" i="3"/>
  <c r="K52" i="3" s="1"/>
  <c r="J51" i="3"/>
  <c r="J53" i="3" s="1"/>
  <c r="J54" i="3" s="1"/>
  <c r="I51" i="3"/>
  <c r="I53" i="3" s="1"/>
  <c r="I54" i="3" s="1"/>
  <c r="H51" i="3"/>
  <c r="H53" i="3" s="1"/>
  <c r="H54" i="3" s="1"/>
  <c r="G51" i="3"/>
  <c r="G52" i="3" s="1"/>
  <c r="F51" i="3"/>
  <c r="F53" i="3" s="1"/>
  <c r="F54" i="3" s="1"/>
  <c r="E51" i="3"/>
  <c r="E53" i="3" s="1"/>
  <c r="E54" i="3" s="1"/>
  <c r="D51" i="3"/>
  <c r="D53" i="3" s="1"/>
  <c r="D54" i="3" s="1"/>
  <c r="C51" i="3"/>
  <c r="C53" i="3" s="1"/>
  <c r="C54" i="3" s="1"/>
  <c r="AL50" i="3"/>
  <c r="AM50" i="3" s="1"/>
  <c r="AL49" i="3"/>
  <c r="AM49" i="3" s="1"/>
  <c r="AL48" i="3"/>
  <c r="AM48" i="3" s="1"/>
  <c r="AL47" i="3"/>
  <c r="AM47" i="3" s="1"/>
  <c r="AL46" i="3"/>
  <c r="AM46" i="3" s="1"/>
  <c r="AL45" i="3"/>
  <c r="AM45" i="3" s="1"/>
  <c r="AL44" i="3"/>
  <c r="AM44" i="3" s="1"/>
  <c r="AL43" i="3"/>
  <c r="AM43" i="3" s="1"/>
  <c r="AL42" i="3"/>
  <c r="AM42" i="3" s="1"/>
  <c r="AL41" i="3"/>
  <c r="AM41" i="3" s="1"/>
  <c r="AL40" i="3"/>
  <c r="AM40" i="3" s="1"/>
  <c r="AL39" i="3"/>
  <c r="AM39" i="3" s="1"/>
  <c r="AL38" i="3"/>
  <c r="AM38" i="3" s="1"/>
  <c r="AL37" i="3"/>
  <c r="AM37" i="3" s="1"/>
  <c r="AL36" i="3"/>
  <c r="AM36" i="3" s="1"/>
  <c r="AL35" i="3"/>
  <c r="AM35" i="3" s="1"/>
  <c r="AL34" i="3"/>
  <c r="AM34" i="3" s="1"/>
  <c r="AL33" i="3"/>
  <c r="AM33" i="3" s="1"/>
  <c r="AL32" i="3"/>
  <c r="AM32" i="3" s="1"/>
  <c r="AL31" i="3"/>
  <c r="AM31" i="3" s="1"/>
  <c r="AL30" i="3"/>
  <c r="AM30" i="3" s="1"/>
  <c r="AL29" i="3"/>
  <c r="AM29" i="3" s="1"/>
  <c r="AL28" i="3"/>
  <c r="AM28" i="3" s="1"/>
  <c r="AL27" i="3"/>
  <c r="AM27" i="3" s="1"/>
  <c r="AL26" i="3"/>
  <c r="AM26" i="3" s="1"/>
  <c r="AL25" i="3"/>
  <c r="AM25" i="3" s="1"/>
  <c r="AL24" i="3"/>
  <c r="AM24" i="3" s="1"/>
  <c r="AL23" i="3"/>
  <c r="AM23" i="3" s="1"/>
  <c r="AL22" i="3"/>
  <c r="AM22" i="3" s="1"/>
  <c r="AL21" i="3"/>
  <c r="AM21" i="3" s="1"/>
  <c r="AL20" i="3"/>
  <c r="AM20" i="3" s="1"/>
  <c r="AL19" i="3"/>
  <c r="AM19" i="3" s="1"/>
  <c r="AL18" i="3"/>
  <c r="AM18" i="3" s="1"/>
  <c r="AL17" i="3"/>
  <c r="AM17" i="3" s="1"/>
  <c r="AL16" i="3"/>
  <c r="AM16" i="3" s="1"/>
  <c r="AL15" i="3"/>
  <c r="AM15" i="3" s="1"/>
  <c r="AL14" i="3"/>
  <c r="AM14" i="3" s="1"/>
  <c r="AL13" i="3"/>
  <c r="AM13" i="3" s="1"/>
  <c r="AL12" i="3"/>
  <c r="AM12" i="3" s="1"/>
  <c r="AL11" i="3"/>
  <c r="AL10" i="3"/>
  <c r="AM10" i="3" s="1"/>
  <c r="AL9" i="3"/>
  <c r="AM9" i="3" s="1"/>
  <c r="AL8" i="3"/>
  <c r="AL6" i="3"/>
  <c r="AN16" i="3" s="1"/>
  <c r="AO16" i="3" s="1"/>
  <c r="AL4" i="3"/>
  <c r="E4" i="3"/>
  <c r="AP2" i="3"/>
  <c r="S52" i="2"/>
  <c r="AL9" i="2"/>
  <c r="AL10" i="2"/>
  <c r="AM10" i="2" s="1"/>
  <c r="AL11" i="2"/>
  <c r="AM11" i="2" s="1"/>
  <c r="AL12" i="2"/>
  <c r="AL13" i="2"/>
  <c r="AL14" i="2"/>
  <c r="AL15" i="2"/>
  <c r="AM15" i="2" s="1"/>
  <c r="AL16" i="2"/>
  <c r="AM16" i="2" s="1"/>
  <c r="AL17" i="2"/>
  <c r="AL18" i="2"/>
  <c r="AL19" i="2"/>
  <c r="AM19" i="2" s="1"/>
  <c r="AL20" i="2"/>
  <c r="AM20" i="2" s="1"/>
  <c r="AL21" i="2"/>
  <c r="AL22" i="2"/>
  <c r="AM22" i="2" s="1"/>
  <c r="AL23" i="2"/>
  <c r="AL24" i="2"/>
  <c r="AM24" i="2" s="1"/>
  <c r="AL25" i="2"/>
  <c r="AL26" i="2"/>
  <c r="AM26" i="2" s="1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O54" i="2"/>
  <c r="AK51" i="2"/>
  <c r="AK53" i="2" s="1"/>
  <c r="AK54" i="2" s="1"/>
  <c r="AJ51" i="2"/>
  <c r="AJ53" i="2" s="1"/>
  <c r="AJ54" i="2" s="1"/>
  <c r="AI51" i="2"/>
  <c r="AI53" i="2" s="1"/>
  <c r="AI54" i="2" s="1"/>
  <c r="AH51" i="2"/>
  <c r="AH53" i="2" s="1"/>
  <c r="AH54" i="2" s="1"/>
  <c r="AG51" i="2"/>
  <c r="AG53" i="2" s="1"/>
  <c r="AG54" i="2" s="1"/>
  <c r="AF51" i="2"/>
  <c r="AF53" i="2" s="1"/>
  <c r="AF54" i="2" s="1"/>
  <c r="AE51" i="2"/>
  <c r="AE53" i="2" s="1"/>
  <c r="AE54" i="2" s="1"/>
  <c r="AD51" i="2"/>
  <c r="AD53" i="2" s="1"/>
  <c r="AD54" i="2" s="1"/>
  <c r="AC51" i="2"/>
  <c r="AC53" i="2" s="1"/>
  <c r="AC54" i="2" s="1"/>
  <c r="AB51" i="2"/>
  <c r="AB53" i="2" s="1"/>
  <c r="AB54" i="2" s="1"/>
  <c r="AA51" i="2"/>
  <c r="AA52" i="2" s="1"/>
  <c r="Z51" i="2"/>
  <c r="Z53" i="2" s="1"/>
  <c r="Z54" i="2" s="1"/>
  <c r="Y51" i="2"/>
  <c r="Y53" i="2" s="1"/>
  <c r="Y54" i="2" s="1"/>
  <c r="X51" i="2"/>
  <c r="X53" i="2" s="1"/>
  <c r="X54" i="2" s="1"/>
  <c r="W51" i="2"/>
  <c r="W53" i="2" s="1"/>
  <c r="W54" i="2" s="1"/>
  <c r="V51" i="2"/>
  <c r="V53" i="2" s="1"/>
  <c r="V54" i="2" s="1"/>
  <c r="U51" i="2"/>
  <c r="U53" i="2" s="1"/>
  <c r="U54" i="2" s="1"/>
  <c r="T51" i="2"/>
  <c r="T53" i="2" s="1"/>
  <c r="T54" i="2" s="1"/>
  <c r="S51" i="2"/>
  <c r="R51" i="2"/>
  <c r="R53" i="2" s="1"/>
  <c r="R54" i="2" s="1"/>
  <c r="Q51" i="2"/>
  <c r="Q53" i="2" s="1"/>
  <c r="Q54" i="2" s="1"/>
  <c r="P51" i="2"/>
  <c r="P53" i="2" s="1"/>
  <c r="P54" i="2" s="1"/>
  <c r="O51" i="2"/>
  <c r="O53" i="2" s="1"/>
  <c r="O54" i="2" s="1"/>
  <c r="N51" i="2"/>
  <c r="N53" i="2" s="1"/>
  <c r="N54" i="2" s="1"/>
  <c r="M51" i="2"/>
  <c r="M53" i="2" s="1"/>
  <c r="M54" i="2" s="1"/>
  <c r="L51" i="2"/>
  <c r="L53" i="2" s="1"/>
  <c r="L54" i="2" s="1"/>
  <c r="K51" i="2"/>
  <c r="K52" i="2" s="1"/>
  <c r="J51" i="2"/>
  <c r="J53" i="2" s="1"/>
  <c r="J54" i="2" s="1"/>
  <c r="I51" i="2"/>
  <c r="I53" i="2" s="1"/>
  <c r="I54" i="2" s="1"/>
  <c r="H51" i="2"/>
  <c r="H53" i="2" s="1"/>
  <c r="H54" i="2" s="1"/>
  <c r="G51" i="2"/>
  <c r="G53" i="2" s="1"/>
  <c r="G54" i="2" s="1"/>
  <c r="F51" i="2"/>
  <c r="F53" i="2" s="1"/>
  <c r="F54" i="2" s="1"/>
  <c r="E51" i="2"/>
  <c r="E53" i="2" s="1"/>
  <c r="E54" i="2" s="1"/>
  <c r="D51" i="2"/>
  <c r="D53" i="2" s="1"/>
  <c r="D54" i="2" s="1"/>
  <c r="C51" i="2"/>
  <c r="C52" i="2" s="1"/>
  <c r="AM27" i="2"/>
  <c r="AP27" i="2" s="1"/>
  <c r="AM25" i="2"/>
  <c r="AP23" i="2"/>
  <c r="AM23" i="2"/>
  <c r="AP21" i="2"/>
  <c r="AM21" i="2"/>
  <c r="AM18" i="2"/>
  <c r="AP17" i="2"/>
  <c r="AM17" i="2"/>
  <c r="AP15" i="2"/>
  <c r="AM14" i="2"/>
  <c r="AM13" i="2"/>
  <c r="AL8" i="2"/>
  <c r="AL6" i="2"/>
  <c r="AL4" i="2"/>
  <c r="E4" i="2"/>
  <c r="AP2" i="2"/>
  <c r="G44" i="6" l="1"/>
  <c r="D35" i="6"/>
  <c r="B29" i="11" s="1"/>
  <c r="C29" i="11" s="1"/>
  <c r="D31" i="6"/>
  <c r="B25" i="11" s="1"/>
  <c r="C25" i="11" s="1"/>
  <c r="D27" i="6"/>
  <c r="B21" i="11" s="1"/>
  <c r="C21" i="11" s="1"/>
  <c r="D23" i="6"/>
  <c r="B17" i="11" s="1"/>
  <c r="C17" i="11" s="1"/>
  <c r="D19" i="6"/>
  <c r="B13" i="11" s="1"/>
  <c r="C13" i="11" s="1"/>
  <c r="D56" i="6"/>
  <c r="B45" i="11" s="1"/>
  <c r="C45" i="11" s="1"/>
  <c r="D52" i="6"/>
  <c r="B41" i="11" s="1"/>
  <c r="C41" i="11" s="1"/>
  <c r="D48" i="6"/>
  <c r="B37" i="11" s="1"/>
  <c r="C37" i="11" s="1"/>
  <c r="G58" i="6"/>
  <c r="D47" i="11" s="1"/>
  <c r="E47" i="11" s="1"/>
  <c r="G54" i="6"/>
  <c r="D43" i="11" s="1"/>
  <c r="E43" i="11" s="1"/>
  <c r="G50" i="6"/>
  <c r="D39" i="11" s="1"/>
  <c r="E39" i="11" s="1"/>
  <c r="G46" i="6"/>
  <c r="D35" i="11" s="1"/>
  <c r="E35" i="11" s="1"/>
  <c r="G45" i="6"/>
  <c r="D34" i="11" s="1"/>
  <c r="E34" i="11" s="1"/>
  <c r="D50" i="6"/>
  <c r="B39" i="11" s="1"/>
  <c r="C39" i="11" s="1"/>
  <c r="D46" i="6"/>
  <c r="B35" i="11" s="1"/>
  <c r="C35" i="11" s="1"/>
  <c r="G57" i="6"/>
  <c r="D46" i="11" s="1"/>
  <c r="E46" i="11" s="1"/>
  <c r="G53" i="6"/>
  <c r="D42" i="11" s="1"/>
  <c r="E42" i="11" s="1"/>
  <c r="G49" i="6"/>
  <c r="D38" i="11" s="1"/>
  <c r="E38" i="11" s="1"/>
  <c r="D54" i="6"/>
  <c r="B43" i="11" s="1"/>
  <c r="C43" i="11" s="1"/>
  <c r="D37" i="6"/>
  <c r="B31" i="11" s="1"/>
  <c r="C31" i="11" s="1"/>
  <c r="D33" i="6"/>
  <c r="B27" i="11" s="1"/>
  <c r="C27" i="11" s="1"/>
  <c r="D29" i="6"/>
  <c r="B23" i="11" s="1"/>
  <c r="C23" i="11" s="1"/>
  <c r="D25" i="6"/>
  <c r="B19" i="11" s="1"/>
  <c r="C19" i="11" s="1"/>
  <c r="D21" i="6"/>
  <c r="B15" i="11" s="1"/>
  <c r="C15" i="11" s="1"/>
  <c r="D57" i="6"/>
  <c r="B46" i="11" s="1"/>
  <c r="C46" i="11" s="1"/>
  <c r="D53" i="6"/>
  <c r="B42" i="11" s="1"/>
  <c r="C42" i="11" s="1"/>
  <c r="D49" i="6"/>
  <c r="B38" i="11" s="1"/>
  <c r="C38" i="11" s="1"/>
  <c r="D45" i="6"/>
  <c r="B34" i="11" s="1"/>
  <c r="C34" i="11" s="1"/>
  <c r="C38" i="6"/>
  <c r="D10" i="6"/>
  <c r="B9" i="11" s="1"/>
  <c r="C9" i="11" s="1"/>
  <c r="D6" i="6"/>
  <c r="B5" i="11" s="1"/>
  <c r="C5" i="11" s="1"/>
  <c r="D36" i="6"/>
  <c r="B30" i="11" s="1"/>
  <c r="C30" i="11" s="1"/>
  <c r="D32" i="6"/>
  <c r="B26" i="11" s="1"/>
  <c r="C26" i="11" s="1"/>
  <c r="D28" i="6"/>
  <c r="B22" i="11" s="1"/>
  <c r="C22" i="11" s="1"/>
  <c r="D24" i="6"/>
  <c r="B18" i="11" s="1"/>
  <c r="C18" i="11" s="1"/>
  <c r="D20" i="6"/>
  <c r="B14" i="11" s="1"/>
  <c r="C14" i="11" s="1"/>
  <c r="G56" i="6"/>
  <c r="D45" i="11" s="1"/>
  <c r="E45" i="11" s="1"/>
  <c r="G52" i="6"/>
  <c r="D41" i="11" s="1"/>
  <c r="E41" i="11" s="1"/>
  <c r="G48" i="6"/>
  <c r="D37" i="11" s="1"/>
  <c r="E37" i="11" s="1"/>
  <c r="D58" i="6"/>
  <c r="B47" i="11" s="1"/>
  <c r="C47" i="11" s="1"/>
  <c r="F12" i="6"/>
  <c r="D55" i="6"/>
  <c r="B44" i="11" s="1"/>
  <c r="C44" i="11" s="1"/>
  <c r="C59" i="6"/>
  <c r="G35" i="6"/>
  <c r="D29" i="11" s="1"/>
  <c r="E29" i="11" s="1"/>
  <c r="G31" i="6"/>
  <c r="D25" i="11" s="1"/>
  <c r="E25" i="11" s="1"/>
  <c r="G27" i="6"/>
  <c r="D21" i="11" s="1"/>
  <c r="E21" i="11" s="1"/>
  <c r="G23" i="6"/>
  <c r="D17" i="11" s="1"/>
  <c r="E17" i="11" s="1"/>
  <c r="G19" i="6"/>
  <c r="D13" i="11" s="1"/>
  <c r="E13" i="11" s="1"/>
  <c r="F38" i="6"/>
  <c r="F59" i="6"/>
  <c r="D18" i="6"/>
  <c r="D34" i="6"/>
  <c r="B28" i="11" s="1"/>
  <c r="C28" i="11" s="1"/>
  <c r="D30" i="6"/>
  <c r="B24" i="11" s="1"/>
  <c r="C24" i="11" s="1"/>
  <c r="D26" i="6"/>
  <c r="B20" i="11" s="1"/>
  <c r="C20" i="11" s="1"/>
  <c r="D22" i="6"/>
  <c r="B16" i="11" s="1"/>
  <c r="C16" i="11" s="1"/>
  <c r="G18" i="6"/>
  <c r="G34" i="6"/>
  <c r="D28" i="11" s="1"/>
  <c r="E28" i="11" s="1"/>
  <c r="G30" i="6"/>
  <c r="D24" i="11" s="1"/>
  <c r="E24" i="11" s="1"/>
  <c r="G26" i="6"/>
  <c r="D20" i="11" s="1"/>
  <c r="E20" i="11" s="1"/>
  <c r="G22" i="6"/>
  <c r="D16" i="11" s="1"/>
  <c r="E16" i="11" s="1"/>
  <c r="D44" i="6"/>
  <c r="B33" i="11" s="1"/>
  <c r="C33" i="11" s="1"/>
  <c r="G55" i="6"/>
  <c r="D44" i="11" s="1"/>
  <c r="E44" i="11" s="1"/>
  <c r="G51" i="6"/>
  <c r="D40" i="11" s="1"/>
  <c r="E40" i="11" s="1"/>
  <c r="G47" i="6"/>
  <c r="D36" i="11" s="1"/>
  <c r="E36" i="11" s="1"/>
  <c r="G36" i="6"/>
  <c r="D30" i="11" s="1"/>
  <c r="E30" i="11" s="1"/>
  <c r="G32" i="6"/>
  <c r="D26" i="11" s="1"/>
  <c r="E26" i="11" s="1"/>
  <c r="G28" i="6"/>
  <c r="D22" i="11" s="1"/>
  <c r="E22" i="11" s="1"/>
  <c r="G24" i="6"/>
  <c r="D18" i="11" s="1"/>
  <c r="E18" i="11" s="1"/>
  <c r="G20" i="6"/>
  <c r="D14" i="11" s="1"/>
  <c r="E14" i="11" s="1"/>
  <c r="G12" i="6"/>
  <c r="D3" i="11"/>
  <c r="E3" i="11" s="1"/>
  <c r="D12" i="11"/>
  <c r="E12" i="11" s="1"/>
  <c r="D33" i="11"/>
  <c r="E33" i="11" s="1"/>
  <c r="D4" i="6"/>
  <c r="B3" i="11" s="1"/>
  <c r="C3" i="11" s="1"/>
  <c r="D8" i="6"/>
  <c r="B7" i="11" s="1"/>
  <c r="C7" i="11" s="1"/>
  <c r="AN79" i="5"/>
  <c r="AO79" i="5" s="1"/>
  <c r="C14" i="5"/>
  <c r="AN5" i="5"/>
  <c r="AO5" i="5" s="1"/>
  <c r="AP5" i="5" s="1"/>
  <c r="AO43" i="5"/>
  <c r="AN71" i="5"/>
  <c r="AO71" i="5" s="1"/>
  <c r="AP71" i="5" s="1"/>
  <c r="AN74" i="5"/>
  <c r="AO74" i="5" s="1"/>
  <c r="AN43" i="5"/>
  <c r="C64" i="5"/>
  <c r="AN77" i="5"/>
  <c r="AO77" i="5" s="1"/>
  <c r="C94" i="5"/>
  <c r="AN76" i="5"/>
  <c r="AO76" i="5" s="1"/>
  <c r="C96" i="5"/>
  <c r="C88" i="5"/>
  <c r="C99" i="5"/>
  <c r="C91" i="5"/>
  <c r="AN69" i="5"/>
  <c r="AO69" i="5" s="1"/>
  <c r="AP69" i="5" s="1"/>
  <c r="C86" i="5"/>
  <c r="C57" i="5"/>
  <c r="AN36" i="5"/>
  <c r="AO36" i="5" s="1"/>
  <c r="AN32" i="5"/>
  <c r="AO32" i="5" s="1"/>
  <c r="C53" i="5"/>
  <c r="AN40" i="5"/>
  <c r="AO40" i="5" s="1"/>
  <c r="C61" i="5"/>
  <c r="AO29" i="5"/>
  <c r="AN28" i="5"/>
  <c r="AO28" i="5" s="1"/>
  <c r="C60" i="5"/>
  <c r="C52" i="5"/>
  <c r="AO33" i="5"/>
  <c r="AN39" i="5"/>
  <c r="AO39" i="5" s="1"/>
  <c r="AN35" i="5"/>
  <c r="AO35" i="5" s="1"/>
  <c r="AN27" i="5"/>
  <c r="AO27" i="5" s="1"/>
  <c r="C63" i="5"/>
  <c r="C59" i="5"/>
  <c r="C51" i="5"/>
  <c r="C47" i="5"/>
  <c r="AO41" i="5"/>
  <c r="AN25" i="5"/>
  <c r="AO25" i="5" s="1"/>
  <c r="AP25" i="5" s="1"/>
  <c r="AO31" i="5"/>
  <c r="AO37" i="5"/>
  <c r="AN42" i="5"/>
  <c r="AO42" i="5" s="1"/>
  <c r="AN38" i="5"/>
  <c r="AO38" i="5" s="1"/>
  <c r="AN34" i="5"/>
  <c r="AO34" i="5" s="1"/>
  <c r="AN30" i="5"/>
  <c r="AO30" i="5" s="1"/>
  <c r="AN26" i="5"/>
  <c r="AO26" i="5" s="1"/>
  <c r="AP26" i="5" s="1"/>
  <c r="C62" i="5"/>
  <c r="C58" i="5"/>
  <c r="C54" i="5"/>
  <c r="C50" i="5"/>
  <c r="C46" i="5"/>
  <c r="AN24" i="5"/>
  <c r="AO24" i="5" s="1"/>
  <c r="AP24" i="5" s="1"/>
  <c r="C45" i="5"/>
  <c r="AN10" i="5"/>
  <c r="AO10" i="5" s="1"/>
  <c r="C19" i="5"/>
  <c r="C16" i="5"/>
  <c r="AN7" i="5"/>
  <c r="AO7" i="5" s="1"/>
  <c r="AN6" i="5"/>
  <c r="AO6" i="5" s="1"/>
  <c r="AN9" i="5"/>
  <c r="AO9" i="5" s="1"/>
  <c r="AN70" i="5"/>
  <c r="AO70" i="5" s="1"/>
  <c r="AP70" i="5" s="1"/>
  <c r="AN73" i="5"/>
  <c r="AO73" i="5" s="1"/>
  <c r="AN78" i="5"/>
  <c r="AO78" i="5" s="1"/>
  <c r="AN80" i="5"/>
  <c r="AO80" i="5" s="1"/>
  <c r="AN83" i="5"/>
  <c r="AO83" i="5" s="1"/>
  <c r="AM6" i="5"/>
  <c r="C15" i="5" s="1"/>
  <c r="AN72" i="5"/>
  <c r="AO72" i="5" s="1"/>
  <c r="AN75" i="5"/>
  <c r="AO75" i="5" s="1"/>
  <c r="AN81" i="5"/>
  <c r="AO81" i="5" s="1"/>
  <c r="AM8" i="5"/>
  <c r="C17" i="5" s="1"/>
  <c r="AN4" i="5"/>
  <c r="AO4" i="5" s="1"/>
  <c r="AP4" i="5" s="1"/>
  <c r="AN3" i="5"/>
  <c r="AO3" i="5" s="1"/>
  <c r="AP3" i="5" s="1"/>
  <c r="C12" i="6"/>
  <c r="D11" i="6"/>
  <c r="B10" i="11" s="1"/>
  <c r="C10" i="11" s="1"/>
  <c r="D7" i="6"/>
  <c r="B6" i="11" s="1"/>
  <c r="C6" i="11" s="1"/>
  <c r="D9" i="6"/>
  <c r="B8" i="11" s="1"/>
  <c r="C8" i="11" s="1"/>
  <c r="D5" i="6"/>
  <c r="B4" i="11" s="1"/>
  <c r="C4" i="11" s="1"/>
  <c r="AW51" i="2"/>
  <c r="L59" i="6"/>
  <c r="L60" i="6" s="1"/>
  <c r="L61" i="6" s="1"/>
  <c r="E59" i="6"/>
  <c r="E60" i="6" s="1"/>
  <c r="E61" i="6" s="1"/>
  <c r="K38" i="6"/>
  <c r="K39" i="6" s="1"/>
  <c r="K40" i="6" s="1"/>
  <c r="L38" i="6"/>
  <c r="L39" i="6" s="1"/>
  <c r="L40" i="6" s="1"/>
  <c r="N59" i="6"/>
  <c r="N60" i="6" s="1"/>
  <c r="N61" i="6" s="1"/>
  <c r="J59" i="6"/>
  <c r="J60" i="6" s="1"/>
  <c r="J61" i="6" s="1"/>
  <c r="M59" i="6"/>
  <c r="M60" i="6" s="1"/>
  <c r="M61" i="6" s="1"/>
  <c r="E38" i="6"/>
  <c r="E39" i="6" s="1"/>
  <c r="E40" i="6" s="1"/>
  <c r="B38" i="6"/>
  <c r="B39" i="6" s="1"/>
  <c r="B40" i="6" s="1"/>
  <c r="I38" i="6"/>
  <c r="I39" i="6" s="1"/>
  <c r="I40" i="6" s="1"/>
  <c r="N38" i="6"/>
  <c r="N39" i="6" s="1"/>
  <c r="N40" i="6" s="1"/>
  <c r="J38" i="6"/>
  <c r="J39" i="6" s="1"/>
  <c r="J40" i="6" s="1"/>
  <c r="B59" i="6"/>
  <c r="B60" i="6" s="1"/>
  <c r="B61" i="6" s="1"/>
  <c r="M38" i="6"/>
  <c r="M39" i="6" s="1"/>
  <c r="M40" i="6" s="1"/>
  <c r="I59" i="6"/>
  <c r="I60" i="6" s="1"/>
  <c r="I61" i="6" s="1"/>
  <c r="K59" i="6"/>
  <c r="K60" i="6" s="1"/>
  <c r="K61" i="6" s="1"/>
  <c r="B12" i="6"/>
  <c r="B13" i="6" s="1"/>
  <c r="B14" i="6" s="1"/>
  <c r="E12" i="6"/>
  <c r="E13" i="6" s="1"/>
  <c r="E14" i="6" s="1"/>
  <c r="I12" i="6"/>
  <c r="I13" i="6" s="1"/>
  <c r="I14" i="6" s="1"/>
  <c r="J12" i="6"/>
  <c r="J13" i="6" s="1"/>
  <c r="J14" i="6" s="1"/>
  <c r="K12" i="6"/>
  <c r="K13" i="6" s="1"/>
  <c r="K14" i="6" s="1"/>
  <c r="L12" i="6"/>
  <c r="L13" i="6" s="1"/>
  <c r="L14" i="6" s="1"/>
  <c r="M12" i="6"/>
  <c r="M13" i="6" s="1"/>
  <c r="M14" i="6" s="1"/>
  <c r="N12" i="6"/>
  <c r="N13" i="6" s="1"/>
  <c r="N14" i="6" s="1"/>
  <c r="AN15" i="3"/>
  <c r="AO15" i="3" s="1"/>
  <c r="AT15" i="3" s="1"/>
  <c r="AN43" i="3"/>
  <c r="AO43" i="3" s="1"/>
  <c r="AT43" i="3" s="1"/>
  <c r="AN12" i="3"/>
  <c r="AO12" i="3" s="1"/>
  <c r="AN28" i="3"/>
  <c r="AO28" i="3" s="1"/>
  <c r="AP28" i="3" s="1"/>
  <c r="AN44" i="3"/>
  <c r="AO44" i="3" s="1"/>
  <c r="AN48" i="3"/>
  <c r="AO48" i="3" s="1"/>
  <c r="AP48" i="3" s="1"/>
  <c r="AN9" i="3"/>
  <c r="AO9" i="3" s="1"/>
  <c r="AP9" i="3" s="1"/>
  <c r="AN13" i="3"/>
  <c r="AO13" i="3" s="1"/>
  <c r="AP13" i="3" s="1"/>
  <c r="AN17" i="3"/>
  <c r="AO17" i="3" s="1"/>
  <c r="AN21" i="3"/>
  <c r="AO21" i="3" s="1"/>
  <c r="AP21" i="3" s="1"/>
  <c r="AN37" i="3"/>
  <c r="AO37" i="3" s="1"/>
  <c r="AP37" i="3" s="1"/>
  <c r="AN45" i="3"/>
  <c r="AO45" i="3" s="1"/>
  <c r="AP45" i="3" s="1"/>
  <c r="AN10" i="3"/>
  <c r="AO10" i="3" s="1"/>
  <c r="AN14" i="3"/>
  <c r="AO14" i="3" s="1"/>
  <c r="AT14" i="3" s="1"/>
  <c r="AN18" i="3"/>
  <c r="AO18" i="3" s="1"/>
  <c r="AP18" i="3" s="1"/>
  <c r="AN22" i="3"/>
  <c r="AO22" i="3" s="1"/>
  <c r="AP22" i="3" s="1"/>
  <c r="AN26" i="3"/>
  <c r="AO26" i="3" s="1"/>
  <c r="AP26" i="3" s="1"/>
  <c r="AN30" i="3"/>
  <c r="AO30" i="3" s="1"/>
  <c r="AT30" i="3" s="1"/>
  <c r="AN34" i="3"/>
  <c r="AO34" i="3" s="1"/>
  <c r="AT34" i="3" s="1"/>
  <c r="AN38" i="3"/>
  <c r="AO38" i="3" s="1"/>
  <c r="AP38" i="3" s="1"/>
  <c r="AN42" i="3"/>
  <c r="AO42" i="3" s="1"/>
  <c r="AP42" i="3" s="1"/>
  <c r="AN46" i="3"/>
  <c r="AO46" i="3" s="1"/>
  <c r="AT46" i="3" s="1"/>
  <c r="AN50" i="3"/>
  <c r="AO50" i="3" s="1"/>
  <c r="AT50" i="3" s="1"/>
  <c r="AA52" i="3"/>
  <c r="AN39" i="3"/>
  <c r="AO39" i="3" s="1"/>
  <c r="AP30" i="3"/>
  <c r="AN24" i="3"/>
  <c r="AO24" i="3" s="1"/>
  <c r="AT24" i="3" s="1"/>
  <c r="AN32" i="3"/>
  <c r="AO32" i="3" s="1"/>
  <c r="AP32" i="3" s="1"/>
  <c r="AN40" i="3"/>
  <c r="AO40" i="3" s="1"/>
  <c r="AE53" i="3"/>
  <c r="AE54" i="3" s="1"/>
  <c r="AT18" i="3"/>
  <c r="AT10" i="3"/>
  <c r="AP10" i="3"/>
  <c r="AP34" i="3"/>
  <c r="AP46" i="3"/>
  <c r="AP16" i="3"/>
  <c r="AT16" i="3"/>
  <c r="AT39" i="3"/>
  <c r="AP39" i="3"/>
  <c r="AT40" i="3"/>
  <c r="AP40" i="3"/>
  <c r="AT44" i="3"/>
  <c r="AP44" i="3"/>
  <c r="AT37" i="3"/>
  <c r="AP43" i="3"/>
  <c r="AN20" i="3"/>
  <c r="AO20" i="3" s="1"/>
  <c r="AP14" i="3"/>
  <c r="AT48" i="3"/>
  <c r="AP17" i="3"/>
  <c r="AT17" i="3"/>
  <c r="AT21" i="3"/>
  <c r="AP12" i="3"/>
  <c r="AT12" i="3"/>
  <c r="AP15" i="3"/>
  <c r="AT42" i="3"/>
  <c r="AN19" i="3"/>
  <c r="AO19" i="3" s="1"/>
  <c r="AN23" i="3"/>
  <c r="AO23" i="3" s="1"/>
  <c r="AN27" i="3"/>
  <c r="AO27" i="3" s="1"/>
  <c r="AN31" i="3"/>
  <c r="AO31" i="3" s="1"/>
  <c r="AN35" i="3"/>
  <c r="AO35" i="3" s="1"/>
  <c r="AN47" i="3"/>
  <c r="AO47" i="3" s="1"/>
  <c r="W52" i="3"/>
  <c r="W53" i="3"/>
  <c r="W54" i="3" s="1"/>
  <c r="AI53" i="3"/>
  <c r="AI54" i="3" s="1"/>
  <c r="AI52" i="3"/>
  <c r="AN49" i="3"/>
  <c r="AO49" i="3" s="1"/>
  <c r="AT26" i="3"/>
  <c r="AN36" i="3"/>
  <c r="AO36" i="3" s="1"/>
  <c r="AN25" i="3"/>
  <c r="AO25" i="3" s="1"/>
  <c r="AN29" i="3"/>
  <c r="AO29" i="3" s="1"/>
  <c r="AN33" i="3"/>
  <c r="AO33" i="3" s="1"/>
  <c r="AN41" i="3"/>
  <c r="AO41" i="3" s="1"/>
  <c r="S52" i="3"/>
  <c r="G53" i="3"/>
  <c r="G54" i="3" s="1"/>
  <c r="O52" i="3"/>
  <c r="K53" i="3"/>
  <c r="K54" i="3" s="1"/>
  <c r="C52" i="3"/>
  <c r="AE55" i="3"/>
  <c r="W55" i="3"/>
  <c r="O55" i="3"/>
  <c r="C55" i="3"/>
  <c r="AM11" i="3"/>
  <c r="AN11" i="3" s="1"/>
  <c r="AO11" i="3" s="1"/>
  <c r="AI55" i="3"/>
  <c r="AA55" i="3"/>
  <c r="S55" i="3"/>
  <c r="K55" i="3"/>
  <c r="G55" i="3"/>
  <c r="AH55" i="3"/>
  <c r="H52" i="3"/>
  <c r="P52" i="3"/>
  <c r="AB52" i="3"/>
  <c r="AJ52" i="3"/>
  <c r="X53" i="3"/>
  <c r="X54" i="3" s="1"/>
  <c r="D55" i="3"/>
  <c r="L55" i="3"/>
  <c r="T55" i="3"/>
  <c r="AB55" i="3"/>
  <c r="AJ55" i="3"/>
  <c r="AM8" i="3"/>
  <c r="AN8" i="3" s="1"/>
  <c r="AO8" i="3" s="1"/>
  <c r="E52" i="3"/>
  <c r="I52" i="3"/>
  <c r="M52" i="3"/>
  <c r="Q52" i="3"/>
  <c r="U52" i="3"/>
  <c r="Y52" i="3"/>
  <c r="AC52" i="3"/>
  <c r="AG52" i="3"/>
  <c r="AK52" i="3"/>
  <c r="E55" i="3"/>
  <c r="I55" i="3"/>
  <c r="M55" i="3"/>
  <c r="Q55" i="3"/>
  <c r="U55" i="3"/>
  <c r="Y55" i="3"/>
  <c r="AC55" i="3"/>
  <c r="AG55" i="3"/>
  <c r="AK55" i="3"/>
  <c r="D52" i="3"/>
  <c r="L52" i="3"/>
  <c r="T52" i="3"/>
  <c r="AF52" i="3"/>
  <c r="H55" i="3"/>
  <c r="P55" i="3"/>
  <c r="X55" i="3"/>
  <c r="AF55" i="3"/>
  <c r="F52" i="3"/>
  <c r="J52" i="3"/>
  <c r="N52" i="3"/>
  <c r="R52" i="3"/>
  <c r="V52" i="3"/>
  <c r="Z52" i="3"/>
  <c r="AD52" i="3"/>
  <c r="AH52" i="3"/>
  <c r="F55" i="3"/>
  <c r="J55" i="3"/>
  <c r="N55" i="3"/>
  <c r="R55" i="3"/>
  <c r="V55" i="3"/>
  <c r="Z55" i="3"/>
  <c r="AD55" i="3"/>
  <c r="W55" i="2"/>
  <c r="AH55" i="2"/>
  <c r="AM9" i="2"/>
  <c r="AN9" i="2" s="1"/>
  <c r="AP9" i="2" s="1"/>
  <c r="AM8" i="2"/>
  <c r="AN8" i="2" s="1"/>
  <c r="AO8" i="2" s="1"/>
  <c r="G55" i="2"/>
  <c r="AI55" i="2"/>
  <c r="G52" i="2"/>
  <c r="O52" i="2"/>
  <c r="W52" i="2"/>
  <c r="AE52" i="2"/>
  <c r="AI52" i="2"/>
  <c r="C53" i="2"/>
  <c r="C54" i="2" s="1"/>
  <c r="K53" i="2"/>
  <c r="K54" i="2" s="1"/>
  <c r="S53" i="2"/>
  <c r="S54" i="2" s="1"/>
  <c r="AA53" i="2"/>
  <c r="AA54" i="2" s="1"/>
  <c r="K55" i="2"/>
  <c r="S55" i="2"/>
  <c r="AA55" i="2"/>
  <c r="AE55" i="2"/>
  <c r="AM12" i="2"/>
  <c r="D52" i="2"/>
  <c r="H52" i="2"/>
  <c r="L52" i="2"/>
  <c r="P52" i="2"/>
  <c r="T52" i="2"/>
  <c r="X52" i="2"/>
  <c r="AB52" i="2"/>
  <c r="AF52" i="2"/>
  <c r="AJ52" i="2"/>
  <c r="D55" i="2"/>
  <c r="H55" i="2"/>
  <c r="L55" i="2"/>
  <c r="P55" i="2"/>
  <c r="T55" i="2"/>
  <c r="X55" i="2"/>
  <c r="AB55" i="2"/>
  <c r="AF55" i="2"/>
  <c r="AJ55" i="2"/>
  <c r="C55" i="2"/>
  <c r="O55" i="2"/>
  <c r="E52" i="2"/>
  <c r="I52" i="2"/>
  <c r="M52" i="2"/>
  <c r="Q52" i="2"/>
  <c r="U52" i="2"/>
  <c r="Y52" i="2"/>
  <c r="AC52" i="2"/>
  <c r="AG52" i="2"/>
  <c r="AK52" i="2"/>
  <c r="E55" i="2"/>
  <c r="I55" i="2"/>
  <c r="M55" i="2"/>
  <c r="Q55" i="2"/>
  <c r="U55" i="2"/>
  <c r="Y55" i="2"/>
  <c r="AC55" i="2"/>
  <c r="AG55" i="2"/>
  <c r="AK55" i="2"/>
  <c r="AN10" i="2"/>
  <c r="AP10" i="2" s="1"/>
  <c r="F52" i="2"/>
  <c r="J52" i="2"/>
  <c r="N52" i="2"/>
  <c r="R52" i="2"/>
  <c r="V52" i="2"/>
  <c r="Z52" i="2"/>
  <c r="AD52" i="2"/>
  <c r="AH52" i="2"/>
  <c r="F55" i="2"/>
  <c r="J55" i="2"/>
  <c r="N55" i="2"/>
  <c r="R55" i="2"/>
  <c r="V55" i="2"/>
  <c r="Z55" i="2"/>
  <c r="AD55" i="2"/>
  <c r="G38" i="6" l="1"/>
  <c r="D38" i="6"/>
  <c r="B12" i="11"/>
  <c r="C12" i="11" s="1"/>
  <c r="D59" i="6"/>
  <c r="G59" i="6"/>
  <c r="D12" i="6"/>
  <c r="AP6" i="5"/>
  <c r="AP74" i="5"/>
  <c r="AP77" i="5" s="1"/>
  <c r="AP80" i="5" s="1"/>
  <c r="AP28" i="5"/>
  <c r="AP31" i="5" s="1"/>
  <c r="AP34" i="5" s="1"/>
  <c r="AP37" i="5" s="1"/>
  <c r="AP40" i="5" s="1"/>
  <c r="AP43" i="5" s="1"/>
  <c r="C101" i="5"/>
  <c r="C108" i="5" s="1"/>
  <c r="AP9" i="5"/>
  <c r="AP29" i="5"/>
  <c r="AP32" i="5" s="1"/>
  <c r="AP35" i="5" s="1"/>
  <c r="AP38" i="5" s="1"/>
  <c r="AP41" i="5" s="1"/>
  <c r="C65" i="5"/>
  <c r="C107" i="5" s="1"/>
  <c r="AP83" i="5"/>
  <c r="C20" i="5"/>
  <c r="C106" i="5" s="1"/>
  <c r="AP73" i="5"/>
  <c r="AP76" i="5" s="1"/>
  <c r="AP79" i="5" s="1"/>
  <c r="AP82" i="5" s="1"/>
  <c r="AP72" i="5"/>
  <c r="AP75" i="5" s="1"/>
  <c r="AP78" i="5" s="1"/>
  <c r="AP81" i="5" s="1"/>
  <c r="AP27" i="5"/>
  <c r="AP30" i="5" s="1"/>
  <c r="AP33" i="5" s="1"/>
  <c r="AP36" i="5" s="1"/>
  <c r="AP39" i="5" s="1"/>
  <c r="AP42" i="5" s="1"/>
  <c r="AP7" i="5"/>
  <c r="AP10" i="5" s="1"/>
  <c r="AN8" i="5"/>
  <c r="AO8" i="5" s="1"/>
  <c r="AP8" i="5" s="1"/>
  <c r="AT28" i="3"/>
  <c r="AT45" i="3"/>
  <c r="AP50" i="3"/>
  <c r="AT13" i="3"/>
  <c r="AT32" i="3"/>
  <c r="AT22" i="3"/>
  <c r="AT38" i="3"/>
  <c r="AT9" i="3"/>
  <c r="AP24" i="3"/>
  <c r="AT11" i="3"/>
  <c r="AP11" i="3"/>
  <c r="AP25" i="3"/>
  <c r="AT25" i="3"/>
  <c r="AP49" i="3"/>
  <c r="AT49" i="3"/>
  <c r="AP27" i="3"/>
  <c r="AT27" i="3"/>
  <c r="AP33" i="3"/>
  <c r="AT33" i="3"/>
  <c r="AT35" i="3"/>
  <c r="AP35" i="3"/>
  <c r="AT19" i="3"/>
  <c r="AP19" i="3"/>
  <c r="AT20" i="3"/>
  <c r="AP20" i="3"/>
  <c r="AP29" i="3"/>
  <c r="AT29" i="3"/>
  <c r="AT31" i="3"/>
  <c r="AP31" i="3"/>
  <c r="AO55" i="3"/>
  <c r="AT8" i="3"/>
  <c r="AP41" i="3"/>
  <c r="AT41" i="3"/>
  <c r="AP36" i="3"/>
  <c r="AT36" i="3"/>
  <c r="AP47" i="3"/>
  <c r="AT47" i="3"/>
  <c r="AT23" i="3"/>
  <c r="AP23" i="3"/>
  <c r="AO53" i="3"/>
  <c r="AO52" i="3"/>
  <c r="AO51" i="3"/>
  <c r="AP8" i="3"/>
  <c r="AO53" i="2"/>
  <c r="AO52" i="2"/>
  <c r="AO51" i="2"/>
  <c r="AP8" i="2"/>
  <c r="AO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azee</author>
  </authors>
  <commentList>
    <comment ref="AP5" authorId="0" shapeId="0" xr:uid="{F7E5A290-0EE9-4D1A-AE0E-CFC37BD368F6}">
      <text>
        <r>
          <rPr>
            <b/>
            <sz val="11"/>
            <color rgb="FF000000"/>
            <rFont val="Tahoma"/>
            <family val="2"/>
          </rPr>
          <t>Wajib diisi!
Dengan batas lulus yang diinginkan</t>
        </r>
        <r>
          <rPr>
            <b/>
            <sz val="9"/>
            <color rgb="FF000000"/>
            <rFont val="Tahoma"/>
            <family val="2"/>
          </rPr>
          <t>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6" authorId="0" shapeId="0" xr:uid="{A02F2FEB-8BC4-42ED-813F-7BCF3BA0DDC6}">
      <text>
        <r>
          <rPr>
            <b/>
            <sz val="12"/>
            <color rgb="FF000000"/>
            <rFont val="Tahoma"/>
            <family val="2"/>
          </rPr>
          <t>Isi dengan Skor Maximal</t>
        </r>
      </text>
    </comment>
    <comment ref="A8" authorId="0" shapeId="0" xr:uid="{B9EF1992-10F7-436A-8EDA-C095D543F23E}">
      <text>
        <r>
          <rPr>
            <b/>
            <sz val="12"/>
            <color rgb="FF000000"/>
            <rFont val="Tahoma"/>
            <family val="2"/>
          </rPr>
          <t>jangan  ubah awal shet dari A7</t>
        </r>
      </text>
    </comment>
    <comment ref="A51" authorId="0" shapeId="0" xr:uid="{862A6184-7799-4F6E-829A-29CB9F3AACE5}">
      <text>
        <r>
          <rPr>
            <b/>
            <sz val="11"/>
            <color rgb="FF000000"/>
            <rFont val="Tahoma"/>
            <family val="2"/>
          </rPr>
          <t>Wajib diisi dengan jumlah murid</t>
        </r>
      </text>
    </comment>
    <comment ref="C51" authorId="0" shapeId="0" xr:uid="{7276BA1B-1AA3-4156-8251-674A369149F2}">
      <text>
        <r>
          <rPr>
            <b/>
            <sz val="12"/>
            <color rgb="FF000000"/>
            <rFont val="Tahoma"/>
            <family val="2"/>
          </rPr>
          <t>jumlah benar seluruh siswa per soal</t>
        </r>
      </text>
    </comment>
    <comment ref="AO51" authorId="0" shapeId="0" xr:uid="{2F97E04C-406D-46B4-860F-9B28ADA24FCD}">
      <text>
        <r>
          <rPr>
            <b/>
            <sz val="11"/>
            <color rgb="FF000000"/>
            <rFont val="Tahoma"/>
            <family val="2"/>
          </rPr>
          <t>Perhatian!!
Kolom ini akan terisi otomatis</t>
        </r>
      </text>
    </comment>
    <comment ref="C52" authorId="0" shapeId="0" xr:uid="{186E49FA-5515-4FA8-982C-0FC00E635D2B}">
      <text>
        <r>
          <rPr>
            <b/>
            <sz val="9"/>
            <color rgb="FF000000"/>
            <rFont val="Tahoma"/>
            <family val="2"/>
          </rPr>
          <t xml:space="preserve"> rumus =(jumlah bentul semua siswa) dibagi (skor maksimal dikali jumlah skor maksimal) x 100%</t>
        </r>
      </text>
    </comment>
    <comment ref="AO52" authorId="0" shapeId="0" xr:uid="{95BD0D6A-11FE-4315-9B64-D7CABD57F341}">
      <text>
        <r>
          <rPr>
            <b/>
            <sz val="11"/>
            <color rgb="FF000000"/>
            <rFont val="Tahoma"/>
            <family val="2"/>
          </rPr>
          <t>Perhatian!!
Kolom ini akan terisi otomatis</t>
        </r>
      </text>
    </comment>
    <comment ref="C53" authorId="0" shapeId="0" xr:uid="{D9BE14BF-CAA0-4901-B2A9-AAAA8EDF869E}">
      <text>
        <r>
          <rPr>
            <b/>
            <sz val="10"/>
            <color rgb="FF000000"/>
            <rFont val="Tahoma"/>
            <family val="2"/>
          </rPr>
          <t>Rumus TK = (jumlah betul semua siswa atau skor maksimal seluruhnya) dibagi (jumlah siswa x bobot soal)</t>
        </r>
      </text>
    </comment>
    <comment ref="AO53" authorId="0" shapeId="0" xr:uid="{84167639-204A-4EE1-AAFF-C6B7E2A6CAE0}">
      <text>
        <r>
          <rPr>
            <b/>
            <sz val="11"/>
            <color rgb="FF000000"/>
            <rFont val="Tahoma"/>
            <family val="2"/>
          </rPr>
          <t xml:space="preserve">Perhatian!!
Kolom ini akan terisi otomatisn </t>
        </r>
      </text>
    </comment>
    <comment ref="AO54" authorId="0" shapeId="0" xr:uid="{783F8912-B122-40F4-A48B-E77D9209CB83}">
      <text>
        <r>
          <rPr>
            <b/>
            <sz val="11"/>
            <color rgb="FF000000"/>
            <rFont val="Tahoma"/>
            <family val="2"/>
          </rPr>
          <t>Perhatian!!
Kolom ini akan terisi otomatis</t>
        </r>
      </text>
    </comment>
    <comment ref="C55" authorId="0" shapeId="0" xr:uid="{1DA50A1E-8FE8-4750-9CAF-2B18500DCFE2}">
      <text>
        <r>
          <rPr>
            <b/>
            <sz val="11"/>
            <color rgb="FF000000"/>
            <rFont val="Tahoma"/>
            <family val="2"/>
          </rPr>
          <t>validitas item menggunakan rumus =CORREL(Sorot kolom item soal yang diinginkan ; sorot jumlah soal)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azee</author>
  </authors>
  <commentList>
    <comment ref="B2" authorId="0" shapeId="0" xr:uid="{8BB19D4D-F01F-4819-9BD2-181F9F9E0063}">
      <text>
        <r>
          <rPr>
            <b/>
            <sz val="12"/>
            <color rgb="FF000000"/>
            <rFont val="Tahoma"/>
            <family val="2"/>
          </rPr>
          <t>Isi dengan Skor Maximal</t>
        </r>
      </text>
    </comment>
    <comment ref="A4" authorId="0" shapeId="0" xr:uid="{46BB6637-61AF-45D9-8006-E20267D9F4E5}">
      <text>
        <r>
          <rPr>
            <b/>
            <sz val="12"/>
            <color rgb="FF000000"/>
            <rFont val="Tahoma"/>
            <family val="2"/>
          </rPr>
          <t>jangan  ubah awal shet dari A7</t>
        </r>
      </text>
    </comment>
    <comment ref="A17" authorId="0" shapeId="0" xr:uid="{FDD593C7-7307-4C62-ABE4-977AD15D3BFD}">
      <text>
        <r>
          <rPr>
            <b/>
            <sz val="12"/>
            <color rgb="FF000000"/>
            <rFont val="Tahoma"/>
            <family val="2"/>
          </rPr>
          <t>jangan  ubah awal shet dari A7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azee</author>
  </authors>
  <commentList>
    <comment ref="AP5" authorId="0" shapeId="0" xr:uid="{48503166-303B-43A4-A464-EF59D89FBBDC}">
      <text>
        <r>
          <rPr>
            <b/>
            <sz val="11"/>
            <color rgb="FF000000"/>
            <rFont val="Tahoma"/>
            <family val="2"/>
          </rPr>
          <t>Wajib diisi!
Dengan batas lulus yang diinginkan</t>
        </r>
        <r>
          <rPr>
            <b/>
            <sz val="9"/>
            <color rgb="FF000000"/>
            <rFont val="Tahoma"/>
            <family val="2"/>
          </rPr>
          <t>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6" authorId="0" shapeId="0" xr:uid="{57216E1C-615F-4EB1-A3AA-F2F799276470}">
      <text>
        <r>
          <rPr>
            <b/>
            <sz val="12"/>
            <color rgb="FF000000"/>
            <rFont val="Tahoma"/>
            <family val="2"/>
          </rPr>
          <t>Isi dengan Skor Maximal</t>
        </r>
      </text>
    </comment>
    <comment ref="A8" authorId="0" shapeId="0" xr:uid="{5FD6B13C-292B-4727-9F15-CE843544464C}">
      <text>
        <r>
          <rPr>
            <b/>
            <sz val="12"/>
            <color rgb="FF000000"/>
            <rFont val="Tahoma"/>
            <family val="2"/>
          </rPr>
          <t>jangan  ubah awal shet dari A7</t>
        </r>
      </text>
    </comment>
    <comment ref="A51" authorId="0" shapeId="0" xr:uid="{E459DBE1-3F69-4D2D-A5C1-6F362E2E4BEB}">
      <text>
        <r>
          <rPr>
            <b/>
            <sz val="11"/>
            <color rgb="FF000000"/>
            <rFont val="Tahoma"/>
            <family val="2"/>
          </rPr>
          <t>Wajib diisi dengan jumlah murid</t>
        </r>
      </text>
    </comment>
    <comment ref="C51" authorId="0" shapeId="0" xr:uid="{50C205AD-4277-46A9-ABDF-7CD3B2E658E1}">
      <text>
        <r>
          <rPr>
            <b/>
            <sz val="12"/>
            <color rgb="FF000000"/>
            <rFont val="Tahoma"/>
            <family val="2"/>
          </rPr>
          <t>jumlah benar seluruh siswa per soal</t>
        </r>
      </text>
    </comment>
    <comment ref="AO51" authorId="0" shapeId="0" xr:uid="{49028F6D-2A65-47B3-96C8-A96AB457BE2E}">
      <text>
        <r>
          <rPr>
            <b/>
            <sz val="11"/>
            <color rgb="FF000000"/>
            <rFont val="Tahoma"/>
            <family val="2"/>
          </rPr>
          <t>Perhatian!!
Kolom ini akan terisi otomatis</t>
        </r>
      </text>
    </comment>
    <comment ref="C52" authorId="0" shapeId="0" xr:uid="{BDB7A9A2-04BF-482E-BF9D-E397D5381CFC}">
      <text>
        <r>
          <rPr>
            <b/>
            <sz val="9"/>
            <color rgb="FF000000"/>
            <rFont val="Tahoma"/>
            <family val="2"/>
          </rPr>
          <t xml:space="preserve"> rumus =(jumlah bentul semua siswa) dibagi (skor maksimal dikali jumlah skor maksimal) x 100%</t>
        </r>
      </text>
    </comment>
    <comment ref="AO52" authorId="0" shapeId="0" xr:uid="{8279E5A3-F85F-4E7B-9070-ECEAD55DDACF}">
      <text>
        <r>
          <rPr>
            <b/>
            <sz val="11"/>
            <color rgb="FF000000"/>
            <rFont val="Tahoma"/>
            <family val="2"/>
          </rPr>
          <t>Perhatian!!
Kolom ini akan terisi otomatis</t>
        </r>
      </text>
    </comment>
    <comment ref="C53" authorId="0" shapeId="0" xr:uid="{5FC60524-756D-40A6-860C-66FE4F22317F}">
      <text>
        <r>
          <rPr>
            <b/>
            <sz val="10"/>
            <color rgb="FF000000"/>
            <rFont val="Tahoma"/>
            <family val="2"/>
          </rPr>
          <t>Rumus TK = (jumlah betul semua siswa atau skor maksimal seluruhnya) dibagi (jumlah siswa x bobot soal)</t>
        </r>
      </text>
    </comment>
    <comment ref="AO53" authorId="0" shapeId="0" xr:uid="{2EE917C4-6FF0-4063-B711-7CE50B8D6F85}">
      <text>
        <r>
          <rPr>
            <b/>
            <sz val="11"/>
            <color rgb="FF000000"/>
            <rFont val="Tahoma"/>
            <family val="2"/>
          </rPr>
          <t xml:space="preserve">Perhatian!!
Kolom ini akan terisi otomatisn </t>
        </r>
      </text>
    </comment>
    <comment ref="AO54" authorId="0" shapeId="0" xr:uid="{F88AB879-2C97-4A38-B637-F51C5E6DC501}">
      <text>
        <r>
          <rPr>
            <b/>
            <sz val="11"/>
            <color rgb="FF000000"/>
            <rFont val="Tahoma"/>
            <family val="2"/>
          </rPr>
          <t>Perhatian!!
Kolom ini akan terisi otomatis</t>
        </r>
      </text>
    </comment>
    <comment ref="C55" authorId="0" shapeId="0" xr:uid="{8238D6B9-EFBC-49C2-B3CB-73B439C66410}">
      <text>
        <r>
          <rPr>
            <b/>
            <sz val="11"/>
            <color rgb="FF000000"/>
            <rFont val="Tahoma"/>
            <family val="2"/>
          </rPr>
          <t>validitas item menggunakan rumus =CORREL(Sorot kolom item soal yang diinginkan ; sorot jumlah soal)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azee</author>
  </authors>
  <commentList>
    <comment ref="A3" authorId="0" shapeId="0" xr:uid="{5C6F916E-9A78-4FD0-8BC0-EE1B474D7A7F}">
      <text>
        <r>
          <rPr>
            <b/>
            <sz val="12"/>
            <color rgb="FF000000"/>
            <rFont val="Tahoma"/>
            <family val="2"/>
          </rPr>
          <t>jangan  ubah awal shet dari A7</t>
        </r>
      </text>
    </comment>
  </commentList>
</comments>
</file>

<file path=xl/sharedStrings.xml><?xml version="1.0" encoding="utf-8"?>
<sst xmlns="http://schemas.openxmlformats.org/spreadsheetml/2006/main" count="805" uniqueCount="163">
  <si>
    <t>No</t>
  </si>
  <si>
    <t>Kategori</t>
  </si>
  <si>
    <t>Nilai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</si>
  <si>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</si>
  <si>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</si>
  <si>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</si>
  <si>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</si>
  <si>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</si>
  <si>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</si>
  <si>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</si>
  <si>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</si>
  <si>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</si>
  <si>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</si>
  <si>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</si>
  <si>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</si>
  <si>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</si>
  <si>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</si>
  <si>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</si>
  <si>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</si>
  <si>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</si>
  <si>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Tinggi</t>
  </si>
  <si>
    <t>Sedang</t>
  </si>
  <si>
    <t>Rendah</t>
  </si>
  <si>
    <t>Analisis Item Asesmen Sumatif Akhir Semester I</t>
  </si>
  <si>
    <t>Rataan nilai Seluruh Aspek</t>
  </si>
  <si>
    <t>SMP Islam Terpadu Al-Irsyad Kota Bandung</t>
  </si>
  <si>
    <t>T.P 2024-2025</t>
  </si>
  <si>
    <t>MATA PELAJARAN</t>
  </si>
  <si>
    <t>:</t>
  </si>
  <si>
    <t>KELAS</t>
  </si>
  <si>
    <t>No urut</t>
  </si>
  <si>
    <t>Bentuk Soal</t>
  </si>
  <si>
    <t>Soal</t>
  </si>
  <si>
    <t>JML</t>
  </si>
  <si>
    <t>Skor</t>
  </si>
  <si>
    <t>KKM</t>
  </si>
  <si>
    <t>Catatn</t>
  </si>
  <si>
    <t>Nama Murid</t>
  </si>
  <si>
    <t>Jumlah</t>
  </si>
  <si>
    <t>Rataan nilai</t>
  </si>
  <si>
    <t>Jumlah peserta Test</t>
  </si>
  <si>
    <t>Persentase jumlah betul</t>
  </si>
  <si>
    <t>Jumlah terkecil</t>
  </si>
  <si>
    <t>Tingkat Kesukaran</t>
  </si>
  <si>
    <t>Jumlah terbesar</t>
  </si>
  <si>
    <t>Keterangan Tingkat Kesukaran</t>
  </si>
  <si>
    <t>Jumlah peserta test</t>
  </si>
  <si>
    <t>Validitas item</t>
  </si>
  <si>
    <t>Jumlah peserta yang lulus</t>
  </si>
  <si>
    <t>Tinggi-1</t>
  </si>
  <si>
    <t>Tinggi-2</t>
  </si>
  <si>
    <t>Tinggi-3</t>
  </si>
  <si>
    <t>Tinggi-4</t>
  </si>
  <si>
    <t>Tinggi-5</t>
  </si>
  <si>
    <t>Tinggi-6</t>
  </si>
  <si>
    <t>Tinggi-7</t>
  </si>
  <si>
    <t>Tinggi-8</t>
  </si>
  <si>
    <t>Sedang-1</t>
  </si>
  <si>
    <t>Sedang-2</t>
  </si>
  <si>
    <t>Sedang-3</t>
  </si>
  <si>
    <t>Sedang-4</t>
  </si>
  <si>
    <t>Sedang-5</t>
  </si>
  <si>
    <t>Sedang-6</t>
  </si>
  <si>
    <t>Sedang-7</t>
  </si>
  <si>
    <t>Sedang-8</t>
  </si>
  <si>
    <t>Sedang-9</t>
  </si>
  <si>
    <t>Sedang-10</t>
  </si>
  <si>
    <t>Sedang-11</t>
  </si>
  <si>
    <t>Sedang-12</t>
  </si>
  <si>
    <t>Sedang-13</t>
  </si>
  <si>
    <t>Sedang-14</t>
  </si>
  <si>
    <t>Sedang-15</t>
  </si>
  <si>
    <t>Sedang-16</t>
  </si>
  <si>
    <t>Sedang-17</t>
  </si>
  <si>
    <t>Sedang-18</t>
  </si>
  <si>
    <t>Sedang-19</t>
  </si>
  <si>
    <t>Rendah-1</t>
  </si>
  <si>
    <t>Rendah-2</t>
  </si>
  <si>
    <t>Rendah-3</t>
  </si>
  <si>
    <t>Rendah-4</t>
  </si>
  <si>
    <t>Rendah-5</t>
  </si>
  <si>
    <t>Rendah-6</t>
  </si>
  <si>
    <t>Rendah-7</t>
  </si>
  <si>
    <t>Rendah-8</t>
  </si>
  <si>
    <t>Rendah-9</t>
  </si>
  <si>
    <t>Rendah-10</t>
  </si>
  <si>
    <t>Rendah-11</t>
  </si>
  <si>
    <t>Rendah-12</t>
  </si>
  <si>
    <t>Rendah-13</t>
  </si>
  <si>
    <t>Rendah-14</t>
  </si>
  <si>
    <t>Rendah-15</t>
  </si>
  <si>
    <t>Sedang-20</t>
  </si>
  <si>
    <t>Nama Kelas</t>
  </si>
  <si>
    <t>Eks-Tinggi</t>
  </si>
  <si>
    <t>Eks-Sedang</t>
  </si>
  <si>
    <t>Eks-Rendah</t>
  </si>
  <si>
    <t>Rata-rata Nilai Pretest</t>
  </si>
  <si>
    <t>Rata-rata Nilai Posttest</t>
  </si>
  <si>
    <t>Nama</t>
  </si>
  <si>
    <t>Nilai Postest</t>
  </si>
  <si>
    <t>CR</t>
  </si>
  <si>
    <t>IR</t>
  </si>
  <si>
    <t>10 soal</t>
  </si>
  <si>
    <t>8 soal</t>
  </si>
  <si>
    <t>Novelty</t>
  </si>
  <si>
    <t>Flexibility</t>
  </si>
  <si>
    <t>Logic</t>
  </si>
  <si>
    <t>Mathematical Foundation</t>
  </si>
  <si>
    <t>6,7,9,15,16,18</t>
  </si>
  <si>
    <t>Creative Reasoning</t>
  </si>
  <si>
    <t>Imitatif Reasoning</t>
  </si>
  <si>
    <t>Memorized Reasoning</t>
  </si>
  <si>
    <t>Algorithmic Reasoning</t>
  </si>
  <si>
    <t>1,2,3,10,11,12</t>
  </si>
  <si>
    <t>rata2</t>
  </si>
  <si>
    <t>Presentase</t>
  </si>
  <si>
    <t>nilai</t>
  </si>
  <si>
    <t>Kelas EKS-Tinggi</t>
  </si>
  <si>
    <t>Kebaruan</t>
  </si>
  <si>
    <t>Fleksibilitas</t>
  </si>
  <si>
    <t>Masuk Akal</t>
  </si>
  <si>
    <t>Berdasarkan Matematis</t>
  </si>
  <si>
    <t>Penalaran Ingatan</t>
  </si>
  <si>
    <t>Penalaran Algoritma</t>
  </si>
  <si>
    <t>Kelas EKS-Sedang</t>
  </si>
  <si>
    <t>Penalaran Kreatif</t>
  </si>
  <si>
    <t>Penalaran Imitatif</t>
  </si>
  <si>
    <t>Kelas EKS-Rendah</t>
  </si>
  <si>
    <t>Indikator atau Jenis Penalaran\ Kelas</t>
  </si>
  <si>
    <t>posttest</t>
  </si>
  <si>
    <t>Pretest</t>
  </si>
  <si>
    <t>CR1</t>
  </si>
  <si>
    <t>CR2</t>
  </si>
  <si>
    <t>Gain</t>
  </si>
  <si>
    <t>IR2</t>
  </si>
  <si>
    <t>IR1</t>
  </si>
  <si>
    <t>posstest</t>
  </si>
  <si>
    <t>pretest</t>
  </si>
  <si>
    <t>Kelas</t>
  </si>
  <si>
    <t>Skor Ideal</t>
  </si>
  <si>
    <t xml:space="preserve">           Penalaran  Matematika</t>
  </si>
  <si>
    <t xml:space="preserve">Presentase </t>
  </si>
  <si>
    <t>Rata-rata Pretest</t>
  </si>
  <si>
    <t>Rata-rata Posttest</t>
  </si>
  <si>
    <t>Rata-rata Gain</t>
  </si>
  <si>
    <t>Pertemuan</t>
  </si>
  <si>
    <t>Guru (%)</t>
  </si>
  <si>
    <t>Siswa (%)</t>
  </si>
  <si>
    <t>1. Pengenalan Konsep dan Pemahaman Dasar</t>
  </si>
  <si>
    <t>2. Eksplorasi dan Analisis</t>
  </si>
  <si>
    <t>3. Penerapan dan Pemecahan Masalah</t>
  </si>
  <si>
    <t>4. Refleksi dan Evaluasi</t>
  </si>
  <si>
    <t>No soal</t>
  </si>
  <si>
    <t>Gain CR</t>
  </si>
  <si>
    <t>Gain IR</t>
  </si>
  <si>
    <t>Kelompok Siswa</t>
  </si>
  <si>
    <t>Presentase Gain CR</t>
  </si>
  <si>
    <t>Presentase Gain IR</t>
  </si>
  <si>
    <t>Kelompok</t>
  </si>
  <si>
    <t>Banyak soal</t>
  </si>
  <si>
    <t>Kelompok Tinggi</t>
  </si>
  <si>
    <t>Kelompok Sedang</t>
  </si>
  <si>
    <t>Kelompok Rendah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</si>
</sst>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charset val="1"/>
    </font>
    <font>
      <sz val="8"/>
      <name val="Arial"/>
      <family val="2"/>
    </font>
    <font>
      <sz val="9"/>
      <name val="Arial Narrow"/>
      <family val="2"/>
    </font>
    <font>
      <sz val="10"/>
      <color rgb="FF000000"/>
      <name val="Arial Narrow"/>
      <family val="2"/>
    </font>
    <font>
      <sz val="11"/>
      <name val="Arial"/>
      <family val="2"/>
    </font>
    <font>
      <b/>
      <sz val="11"/>
      <color rgb="FF000000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color rgb="FF000000"/>
      <name val="Tahoma"/>
      <family val="2"/>
    </font>
    <font>
      <b/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7E4B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BEEF3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medium">
        <color auto="1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134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5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1" fontId="11" fillId="0" borderId="22" xfId="0" applyNumberFormat="1" applyFont="1" applyBorder="1" applyAlignment="1" applyProtection="1">
      <alignment horizontal="center" vertical="center"/>
      <protection locked="0"/>
    </xf>
    <xf numFmtId="1" fontId="11" fillId="0" borderId="16" xfId="0" applyNumberFormat="1" applyFont="1" applyBorder="1" applyAlignment="1" applyProtection="1">
      <alignment horizontal="center" vertical="center"/>
      <protection locked="0"/>
    </xf>
    <xf numFmtId="1" fontId="11" fillId="0" borderId="23" xfId="0" applyNumberFormat="1" applyFont="1" applyBorder="1" applyAlignment="1" applyProtection="1">
      <alignment horizontal="center" vertical="center"/>
      <protection locked="0"/>
    </xf>
    <xf numFmtId="1" fontId="11" fillId="0" borderId="24" xfId="0" applyNumberFormat="1" applyFont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" fontId="7" fillId="0" borderId="30" xfId="0" applyNumberFormat="1" applyFont="1" applyBorder="1" applyAlignment="1" applyProtection="1">
      <alignment horizontal="center" vertical="center"/>
      <protection locked="0"/>
    </xf>
    <xf numFmtId="1" fontId="7" fillId="0" borderId="25" xfId="0" applyNumberFormat="1" applyFont="1" applyBorder="1" applyAlignment="1" applyProtection="1">
      <alignment horizontal="center" vertical="center"/>
      <protection locked="0"/>
    </xf>
    <xf numFmtId="1" fontId="7" fillId="2" borderId="31" xfId="0" applyNumberFormat="1" applyFont="1" applyFill="1" applyBorder="1" applyAlignment="1" applyProtection="1">
      <alignment horizontal="center" vertical="center"/>
      <protection hidden="1"/>
    </xf>
    <xf numFmtId="1" fontId="13" fillId="3" borderId="32" xfId="0" applyNumberFormat="1" applyFont="1" applyFill="1" applyBorder="1" applyAlignment="1" applyProtection="1">
      <alignment horizontal="center" vertical="center"/>
      <protection hidden="1"/>
    </xf>
    <xf numFmtId="1" fontId="13" fillId="4" borderId="32" xfId="0" applyNumberFormat="1" applyFont="1" applyFill="1" applyBorder="1" applyAlignment="1" applyProtection="1">
      <alignment horizontal="center" vertical="center"/>
      <protection hidden="1"/>
    </xf>
    <xf numFmtId="1" fontId="3" fillId="0" borderId="31" xfId="0" applyNumberFormat="1" applyFont="1" applyBorder="1" applyAlignment="1" applyProtection="1">
      <alignment horizontal="center" vertical="center"/>
      <protection hidden="1"/>
    </xf>
    <xf numFmtId="0" fontId="3" fillId="0" borderId="31" xfId="0" applyFont="1" applyBorder="1" applyAlignment="1" applyProtection="1">
      <alignment horizontal="center" vertical="center"/>
      <protection hidden="1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0" fillId="0" borderId="30" xfId="0" applyBorder="1"/>
    <xf numFmtId="0" fontId="7" fillId="6" borderId="34" xfId="0" applyFont="1" applyFill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1" fontId="7" fillId="0" borderId="35" xfId="0" applyNumberFormat="1" applyFont="1" applyBorder="1" applyAlignment="1" applyProtection="1">
      <alignment horizontal="center" vertical="center"/>
      <protection hidden="1"/>
    </xf>
    <xf numFmtId="1" fontId="7" fillId="0" borderId="36" xfId="0" applyNumberFormat="1" applyFont="1" applyBorder="1" applyAlignment="1" applyProtection="1">
      <alignment horizontal="center" vertical="center"/>
      <protection hidden="1"/>
    </xf>
    <xf numFmtId="1" fontId="7" fillId="3" borderId="36" xfId="0" applyNumberFormat="1" applyFont="1" applyFill="1" applyBorder="1" applyAlignment="1" applyProtection="1">
      <alignment horizontal="center" vertical="center"/>
      <protection hidden="1"/>
    </xf>
    <xf numFmtId="0" fontId="13" fillId="0" borderId="33" xfId="0" applyFont="1" applyBorder="1" applyAlignment="1" applyProtection="1">
      <alignment horizontal="left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1" fontId="7" fillId="3" borderId="1" xfId="0" applyNumberFormat="1" applyFont="1" applyFill="1" applyBorder="1" applyAlignment="1" applyProtection="1">
      <alignment horizontal="center" vertical="center"/>
      <protection hidden="1"/>
    </xf>
    <xf numFmtId="2" fontId="13" fillId="0" borderId="33" xfId="0" applyNumberFormat="1" applyFont="1" applyBorder="1" applyAlignment="1" applyProtection="1">
      <alignment horizontal="left" vertical="center"/>
      <protection locked="0"/>
    </xf>
    <xf numFmtId="2" fontId="11" fillId="0" borderId="14" xfId="0" applyNumberFormat="1" applyFont="1" applyBorder="1" applyAlignment="1" applyProtection="1">
      <alignment horizontal="center" vertical="center"/>
      <protection hidden="1"/>
    </xf>
    <xf numFmtId="2" fontId="11" fillId="0" borderId="1" xfId="0" applyNumberFormat="1" applyFont="1" applyBorder="1" applyAlignment="1" applyProtection="1">
      <alignment horizontal="center" vertical="center"/>
      <protection hidden="1"/>
    </xf>
    <xf numFmtId="2" fontId="11" fillId="3" borderId="1" xfId="0" applyNumberFormat="1" applyFont="1" applyFill="1" applyBorder="1" applyAlignment="1" applyProtection="1">
      <alignment horizontal="center" vertical="center"/>
      <protection hidden="1"/>
    </xf>
    <xf numFmtId="1" fontId="7" fillId="0" borderId="14" xfId="0" applyNumberFormat="1" applyFont="1" applyBorder="1" applyAlignment="1" applyProtection="1">
      <alignment horizontal="center" vertical="center" textRotation="90"/>
      <protection hidden="1"/>
    </xf>
    <xf numFmtId="1" fontId="7" fillId="3" borderId="14" xfId="0" applyNumberFormat="1" applyFont="1" applyFill="1" applyBorder="1" applyAlignment="1" applyProtection="1">
      <alignment horizontal="center" vertical="center" textRotation="90"/>
      <protection hidden="1"/>
    </xf>
    <xf numFmtId="0" fontId="19" fillId="0" borderId="1" xfId="0" applyFont="1" applyBorder="1"/>
    <xf numFmtId="1" fontId="0" fillId="0" borderId="0" xfId="0" applyNumberFormat="1"/>
    <xf numFmtId="0" fontId="0" fillId="0" borderId="0" xfId="0" applyAlignment="1">
      <alignment horizontal="center"/>
    </xf>
    <xf numFmtId="0" fontId="0" fillId="7" borderId="0" xfId="0" applyFill="1"/>
    <xf numFmtId="9" fontId="21" fillId="0" borderId="46" xfId="0" applyNumberFormat="1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10" fontId="21" fillId="0" borderId="46" xfId="0" applyNumberFormat="1" applyFont="1" applyBorder="1" applyAlignment="1">
      <alignment horizontal="center" vertical="center" wrapText="1"/>
    </xf>
    <xf numFmtId="10" fontId="21" fillId="0" borderId="49" xfId="0" applyNumberFormat="1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46" xfId="0" applyFont="1" applyBorder="1" applyAlignment="1">
      <alignment vertical="center" wrapText="1"/>
    </xf>
    <xf numFmtId="0" fontId="21" fillId="0" borderId="49" xfId="0" applyFont="1" applyBorder="1" applyAlignment="1">
      <alignment vertical="center" wrapText="1"/>
    </xf>
    <xf numFmtId="9" fontId="21" fillId="0" borderId="49" xfId="0" applyNumberFormat="1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2" fillId="0" borderId="0" xfId="0" applyFont="1"/>
    <xf numFmtId="0" fontId="22" fillId="0" borderId="56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9" fontId="22" fillId="0" borderId="46" xfId="0" applyNumberFormat="1" applyFont="1" applyBorder="1" applyAlignment="1">
      <alignment horizontal="center" vertical="center" wrapText="1"/>
    </xf>
    <xf numFmtId="10" fontId="22" fillId="0" borderId="46" xfId="0" applyNumberFormat="1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2" fillId="0" borderId="46" xfId="0" applyFont="1" applyBorder="1" applyAlignment="1">
      <alignment vertical="center" wrapText="1"/>
    </xf>
    <xf numFmtId="164" fontId="0" fillId="0" borderId="0" xfId="0" applyNumberFormat="1"/>
    <xf numFmtId="0" fontId="2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" fontId="8" fillId="3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Protection="1">
      <protection locked="0"/>
    </xf>
    <xf numFmtId="0" fontId="9" fillId="0" borderId="26" xfId="0" applyFont="1" applyBorder="1" applyProtection="1">
      <protection locked="0"/>
    </xf>
    <xf numFmtId="1" fontId="8" fillId="4" borderId="9" xfId="0" applyNumberFormat="1" applyFont="1" applyFill="1" applyBorder="1" applyAlignment="1" applyProtection="1">
      <alignment horizontal="center" vertical="center"/>
      <protection locked="0"/>
    </xf>
    <xf numFmtId="1" fontId="8" fillId="4" borderId="18" xfId="0" applyNumberFormat="1" applyFont="1" applyFill="1" applyBorder="1" applyAlignment="1" applyProtection="1">
      <alignment horizontal="center" vertical="center"/>
      <protection locked="0"/>
    </xf>
    <xf numFmtId="1" fontId="8" fillId="4" borderId="27" xfId="0" applyNumberFormat="1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1" fontId="8" fillId="3" borderId="37" xfId="0" applyNumberFormat="1" applyFont="1" applyFill="1" applyBorder="1" applyAlignment="1" applyProtection="1">
      <alignment horizontal="center" vertical="center"/>
      <protection hidden="1"/>
    </xf>
    <xf numFmtId="1" fontId="8" fillId="3" borderId="38" xfId="0" applyNumberFormat="1" applyFont="1" applyFill="1" applyBorder="1" applyAlignment="1" applyProtection="1">
      <alignment horizontal="center" vertical="center"/>
      <protection hidden="1"/>
    </xf>
    <xf numFmtId="1" fontId="8" fillId="3" borderId="39" xfId="0" applyNumberFormat="1" applyFont="1" applyFill="1" applyBorder="1" applyAlignment="1" applyProtection="1">
      <alignment horizontal="center" vertical="center"/>
      <protection hidden="1"/>
    </xf>
    <xf numFmtId="1" fontId="3" fillId="0" borderId="34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textRotation="90"/>
      <protection locked="0"/>
    </xf>
    <xf numFmtId="1" fontId="8" fillId="3" borderId="40" xfId="0" applyNumberFormat="1" applyFont="1" applyFill="1" applyBorder="1" applyAlignment="1" applyProtection="1">
      <alignment horizontal="center" vertical="center"/>
      <protection hidden="1"/>
    </xf>
    <xf numFmtId="1" fontId="8" fillId="3" borderId="41" xfId="0" applyNumberFormat="1" applyFont="1" applyFill="1" applyBorder="1" applyAlignment="1" applyProtection="1">
      <alignment horizontal="center" vertical="center"/>
      <protection hidden="1"/>
    </xf>
    <xf numFmtId="1" fontId="8" fillId="3" borderId="33" xfId="0" applyNumberFormat="1" applyFont="1" applyFill="1" applyBorder="1" applyAlignment="1" applyProtection="1">
      <alignment horizontal="center" vertical="center"/>
      <protection hidden="1"/>
    </xf>
    <xf numFmtId="1" fontId="3" fillId="0" borderId="13" xfId="0" applyNumberFormat="1" applyFont="1" applyBorder="1" applyAlignment="1" applyProtection="1">
      <alignment horizontal="center" vertical="center"/>
      <protection hidden="1"/>
    </xf>
    <xf numFmtId="2" fontId="8" fillId="3" borderId="40" xfId="0" applyNumberFormat="1" applyFont="1" applyFill="1" applyBorder="1" applyAlignment="1" applyProtection="1">
      <alignment horizontal="center" vertical="center"/>
      <protection hidden="1"/>
    </xf>
    <xf numFmtId="2" fontId="8" fillId="3" borderId="41" xfId="0" applyNumberFormat="1" applyFont="1" applyFill="1" applyBorder="1" applyAlignment="1" applyProtection="1">
      <alignment horizontal="center" vertical="center"/>
      <protection hidden="1"/>
    </xf>
    <xf numFmtId="2" fontId="8" fillId="3" borderId="33" xfId="0" applyNumberFormat="1" applyFont="1" applyFill="1" applyBorder="1" applyAlignment="1" applyProtection="1">
      <alignment horizontal="center" vertical="center"/>
      <protection hidden="1"/>
    </xf>
    <xf numFmtId="2" fontId="3" fillId="0" borderId="13" xfId="0" applyNumberFormat="1" applyFont="1" applyBorder="1" applyAlignment="1" applyProtection="1">
      <alignment horizontal="center" vertical="center"/>
      <protection hidden="1"/>
    </xf>
    <xf numFmtId="1" fontId="8" fillId="3" borderId="40" xfId="0" applyNumberFormat="1" applyFont="1" applyFill="1" applyBorder="1" applyAlignment="1" applyProtection="1">
      <alignment horizontal="center" vertical="center" wrapText="1"/>
      <protection hidden="1"/>
    </xf>
    <xf numFmtId="1" fontId="8" fillId="3" borderId="41" xfId="0" applyNumberFormat="1" applyFont="1" applyFill="1" applyBorder="1" applyAlignment="1" applyProtection="1">
      <alignment horizontal="center" vertical="center" wrapText="1"/>
      <protection hidden="1"/>
    </xf>
    <xf numFmtId="1" fontId="8" fillId="3" borderId="3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2" fontId="8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33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51" xfId="0" applyFont="1" applyBorder="1" applyAlignment="1">
      <alignment vertical="center" wrapText="1"/>
    </xf>
    <xf numFmtId="0" fontId="24" fillId="0" borderId="52" xfId="0" applyFont="1" applyBorder="1" applyAlignment="1">
      <alignment vertical="center" wrapText="1"/>
    </xf>
    <xf numFmtId="0" fontId="24" fillId="0" borderId="5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2" fillId="0" borderId="51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1" xfId="0" applyFont="1" applyBorder="1" applyAlignment="1">
      <alignment vertical="center" wrapText="1"/>
    </xf>
    <xf numFmtId="0" fontId="22" fillId="0" borderId="53" xfId="0" applyFont="1" applyBorder="1" applyAlignment="1">
      <alignment vertical="center" wrapText="1"/>
    </xf>
    <xf numFmtId="0" fontId="22" fillId="0" borderId="58" xfId="0" applyFont="1" applyBorder="1" applyAlignment="1">
      <alignment vertical="center" wrapText="1"/>
    </xf>
    <xf numFmtId="0" fontId="22" fillId="0" borderId="57" xfId="0" applyFont="1" applyBorder="1" applyAlignment="1">
      <alignment vertical="center" wrapText="1"/>
    </xf>
    <xf numFmtId="0" fontId="22" fillId="0" borderId="55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1" fillId="0" borderId="44" xfId="0" applyFont="1" applyBorder="1" applyAlignment="1">
      <alignment vertical="center" wrapText="1"/>
    </xf>
    <xf numFmtId="0" fontId="21" fillId="0" borderId="51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0" fontId="21" fillId="0" borderId="53" xfId="0" applyFont="1" applyBorder="1" applyAlignment="1">
      <alignment vertical="center" wrapText="1"/>
    </xf>
    <xf numFmtId="0" fontId="21" fillId="0" borderId="54" xfId="0" applyFont="1" applyBorder="1" applyAlignment="1">
      <alignment vertical="center" wrapText="1"/>
    </xf>
    <xf numFmtId="0" fontId="21" fillId="0" borderId="51" xfId="0" applyFont="1" applyBorder="1" applyAlignment="1">
      <alignment horizontal="justify" vertical="center" wrapText="1"/>
    </xf>
    <xf numFmtId="0" fontId="21" fillId="0" borderId="52" xfId="0" applyFont="1" applyBorder="1" applyAlignment="1">
      <alignment horizontal="justify" vertical="center" wrapText="1"/>
    </xf>
    <xf numFmtId="0" fontId="21" fillId="0" borderId="53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F27C82CD-42DC-400A-95E4-5A733DD15A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pretest!$AT$6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pretest!$AS$7:$AS$49</c:f>
              <c:strCache>
                <c:ptCount val="43"/>
                <c:pt idx="0">
                  <c:v>Nama</c:v>
                </c:pt>
                <c:pt idx="1">
                  <c:v>Tinggi-1</c:v>
                </c:pt>
                <c:pt idx="2">
                  <c:v>Tinggi-2</c:v>
                </c:pt>
                <c:pt idx="3">
                  <c:v>Tinggi-3</c:v>
                </c:pt>
                <c:pt idx="4">
                  <c:v>Tinggi-4</c:v>
                </c:pt>
                <c:pt idx="5">
                  <c:v>Tinggi-5</c:v>
                </c:pt>
                <c:pt idx="6">
                  <c:v>Tinggi-6</c:v>
                </c:pt>
                <c:pt idx="7">
                  <c:v>Tinggi-7</c:v>
                </c:pt>
                <c:pt idx="8">
                  <c:v>Tinggi-8</c:v>
                </c:pt>
                <c:pt idx="9">
                  <c:v>Sedang-1</c:v>
                </c:pt>
                <c:pt idx="10">
                  <c:v>Sedang-2</c:v>
                </c:pt>
                <c:pt idx="11">
                  <c:v>Sedang-3</c:v>
                </c:pt>
                <c:pt idx="12">
                  <c:v>Sedang-4</c:v>
                </c:pt>
                <c:pt idx="13">
                  <c:v>Sedang-5</c:v>
                </c:pt>
                <c:pt idx="14">
                  <c:v>Sedang-6</c:v>
                </c:pt>
                <c:pt idx="15">
                  <c:v>Sedang-7</c:v>
                </c:pt>
                <c:pt idx="16">
                  <c:v>Sedang-8</c:v>
                </c:pt>
                <c:pt idx="17">
                  <c:v>Sedang-9</c:v>
                </c:pt>
                <c:pt idx="18">
                  <c:v>Sedang-10</c:v>
                </c:pt>
                <c:pt idx="19">
                  <c:v>Sedang-11</c:v>
                </c:pt>
                <c:pt idx="20">
                  <c:v>Sedang-12</c:v>
                </c:pt>
                <c:pt idx="21">
                  <c:v>Sedang-13</c:v>
                </c:pt>
                <c:pt idx="22">
                  <c:v>Sedang-14</c:v>
                </c:pt>
                <c:pt idx="23">
                  <c:v>Sedang-15</c:v>
                </c:pt>
                <c:pt idx="24">
                  <c:v>Sedang-16</c:v>
                </c:pt>
                <c:pt idx="25">
                  <c:v>Sedang-17</c:v>
                </c:pt>
                <c:pt idx="26">
                  <c:v>Sedang-18</c:v>
                </c:pt>
                <c:pt idx="27">
                  <c:v>Sedang-19</c:v>
                </c:pt>
                <c:pt idx="28">
                  <c:v>Sedang-20</c:v>
                </c:pt>
                <c:pt idx="29">
                  <c:v>Rendah-1</c:v>
                </c:pt>
                <c:pt idx="30">
                  <c:v>Rendah-2</c:v>
                </c:pt>
                <c:pt idx="31">
                  <c:v>Rendah-3</c:v>
                </c:pt>
                <c:pt idx="32">
                  <c:v>Rendah-4</c:v>
                </c:pt>
                <c:pt idx="33">
                  <c:v>Rendah-5</c:v>
                </c:pt>
                <c:pt idx="34">
                  <c:v>Rendah-6</c:v>
                </c:pt>
                <c:pt idx="35">
                  <c:v>Rendah-7</c:v>
                </c:pt>
                <c:pt idx="36">
                  <c:v>Rendah-8</c:v>
                </c:pt>
                <c:pt idx="37">
                  <c:v>Rendah-9</c:v>
                </c:pt>
                <c:pt idx="38">
                  <c:v>Rendah-10</c:v>
                </c:pt>
                <c:pt idx="39">
                  <c:v>Rendah-11</c:v>
                </c:pt>
                <c:pt idx="40">
                  <c:v>Rendah-12</c:v>
                </c:pt>
                <c:pt idx="41">
                  <c:v>Rendah-13</c:v>
                </c:pt>
                <c:pt idx="42">
                  <c:v>Rendah-14</c:v>
                </c:pt>
              </c:strCache>
            </c:strRef>
          </c:cat>
          <c:val>
            <c:numRef>
              <c:f>pretest!$AT$7:$AT$49</c:f>
              <c:numCache>
                <c:formatCode>0</c:formatCode>
                <c:ptCount val="43"/>
                <c:pt idx="0" formatCode="General">
                  <c:v>0</c:v>
                </c:pt>
                <c:pt idx="1">
                  <c:v>52.941176470588239</c:v>
                </c:pt>
                <c:pt idx="2">
                  <c:v>47.058823529411761</c:v>
                </c:pt>
                <c:pt idx="3">
                  <c:v>41.17647058823529</c:v>
                </c:pt>
                <c:pt idx="4">
                  <c:v>47.058823529411761</c:v>
                </c:pt>
                <c:pt idx="5">
                  <c:v>41.17647058823529</c:v>
                </c:pt>
                <c:pt idx="6">
                  <c:v>52.941176470588239</c:v>
                </c:pt>
                <c:pt idx="7">
                  <c:v>47.058823529411761</c:v>
                </c:pt>
                <c:pt idx="8">
                  <c:v>47.058823529411761</c:v>
                </c:pt>
                <c:pt idx="9">
                  <c:v>35.294117647058826</c:v>
                </c:pt>
                <c:pt idx="10">
                  <c:v>41.17647058823529</c:v>
                </c:pt>
                <c:pt idx="11">
                  <c:v>41.17647058823529</c:v>
                </c:pt>
                <c:pt idx="12">
                  <c:v>35.294117647058826</c:v>
                </c:pt>
                <c:pt idx="13">
                  <c:v>41.17647058823529</c:v>
                </c:pt>
                <c:pt idx="14">
                  <c:v>35.294117647058826</c:v>
                </c:pt>
                <c:pt idx="15">
                  <c:v>41.17647058823529</c:v>
                </c:pt>
                <c:pt idx="16">
                  <c:v>35.294117647058826</c:v>
                </c:pt>
                <c:pt idx="17">
                  <c:v>41.17647058823529</c:v>
                </c:pt>
                <c:pt idx="18">
                  <c:v>35.294117647058826</c:v>
                </c:pt>
                <c:pt idx="19">
                  <c:v>35.294117647058826</c:v>
                </c:pt>
                <c:pt idx="20">
                  <c:v>41.17647058823529</c:v>
                </c:pt>
                <c:pt idx="21">
                  <c:v>41.17647058823529</c:v>
                </c:pt>
                <c:pt idx="22">
                  <c:v>35.294117647058826</c:v>
                </c:pt>
                <c:pt idx="23">
                  <c:v>35.294117647058826</c:v>
                </c:pt>
                <c:pt idx="24">
                  <c:v>41.17647058823529</c:v>
                </c:pt>
                <c:pt idx="25">
                  <c:v>41.17647058823529</c:v>
                </c:pt>
                <c:pt idx="26">
                  <c:v>41.17647058823529</c:v>
                </c:pt>
                <c:pt idx="27">
                  <c:v>29.411764705882355</c:v>
                </c:pt>
                <c:pt idx="28">
                  <c:v>35.294117647058826</c:v>
                </c:pt>
                <c:pt idx="29">
                  <c:v>23.52941176470588</c:v>
                </c:pt>
                <c:pt idx="30">
                  <c:v>29.411764705882355</c:v>
                </c:pt>
                <c:pt idx="31">
                  <c:v>23.52941176470588</c:v>
                </c:pt>
                <c:pt idx="32">
                  <c:v>29.411764705882355</c:v>
                </c:pt>
                <c:pt idx="33">
                  <c:v>23.52941176470588</c:v>
                </c:pt>
                <c:pt idx="34">
                  <c:v>23.52941176470588</c:v>
                </c:pt>
                <c:pt idx="35">
                  <c:v>29.411764705882355</c:v>
                </c:pt>
                <c:pt idx="36">
                  <c:v>23.52941176470588</c:v>
                </c:pt>
                <c:pt idx="37">
                  <c:v>29.411764705882355</c:v>
                </c:pt>
                <c:pt idx="38">
                  <c:v>29.411764705882355</c:v>
                </c:pt>
                <c:pt idx="39">
                  <c:v>23.52941176470588</c:v>
                </c:pt>
                <c:pt idx="40">
                  <c:v>23.52941176470588</c:v>
                </c:pt>
                <c:pt idx="41">
                  <c:v>23.52941176470588</c:v>
                </c:pt>
                <c:pt idx="42">
                  <c:v>23.52941176470588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9-42F7-BC12-7D8312978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7916447"/>
        <c:axId val="797916927"/>
      </c:barChart>
      <c:catAx>
        <c:axId val="79791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916927"/>
        <c:crosses val="autoZero"/>
        <c:auto val="1"/>
        <c:lblAlgn val="ctr"/>
        <c:lblOffset val="100"/>
        <c:noMultiLvlLbl val="0"/>
      </c:catAx>
      <c:valAx>
        <c:axId val="79791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91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Presentase Gain Eks-Rendah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'gain cr ir masing kelompok'!$C$32</c:f>
              <c:strCache>
                <c:ptCount val="1"/>
                <c:pt idx="0">
                  <c:v>Presentase Gain CR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'gain cr ir masing kelompok'!$A$33:$A$47</c:f>
              <c:strCache>
                <c:ptCount val="15"/>
                <c:pt idx="0">
                  <c:v>Rendah-1</c:v>
                </c:pt>
                <c:pt idx="1">
                  <c:v>Rendah-2</c:v>
                </c:pt>
                <c:pt idx="2">
                  <c:v>Rendah-3</c:v>
                </c:pt>
                <c:pt idx="3">
                  <c:v>Rendah-4</c:v>
                </c:pt>
                <c:pt idx="4">
                  <c:v>Rendah-5</c:v>
                </c:pt>
                <c:pt idx="5">
                  <c:v>Rendah-6</c:v>
                </c:pt>
                <c:pt idx="6">
                  <c:v>Rendah-7</c:v>
                </c:pt>
                <c:pt idx="7">
                  <c:v>Rendah-8</c:v>
                </c:pt>
                <c:pt idx="8">
                  <c:v>Rendah-9</c:v>
                </c:pt>
                <c:pt idx="9">
                  <c:v>Rendah-10</c:v>
                </c:pt>
                <c:pt idx="10">
                  <c:v>Rendah-11</c:v>
                </c:pt>
                <c:pt idx="11">
                  <c:v>Rendah-12</c:v>
                </c:pt>
                <c:pt idx="12">
                  <c:v>Rendah-13</c:v>
                </c:pt>
                <c:pt idx="13">
                  <c:v>Rendah-14</c:v>
                </c:pt>
                <c:pt idx="14">
                  <c:v>Rendah-15</c:v>
                </c:pt>
              </c:strCache>
            </c:strRef>
          </c:cat>
          <c:val>
            <c:numRef>
              <c:f>'gain cr ir masing kelompok'!$C$33:$C$47</c:f>
              <c:numCache>
                <c:formatCode>0</c:formatCode>
                <c:ptCount val="15"/>
                <c:pt idx="0">
                  <c:v>75</c:v>
                </c:pt>
                <c:pt idx="1">
                  <c:v>50</c:v>
                </c:pt>
                <c:pt idx="2">
                  <c:v>75</c:v>
                </c:pt>
                <c:pt idx="3">
                  <c:v>50</c:v>
                </c:pt>
                <c:pt idx="4">
                  <c:v>50</c:v>
                </c:pt>
                <c:pt idx="5">
                  <c:v>62.5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37.5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63-4215-8621-A783A61D2D31}"/>
            </c:ext>
          </c:extLst>
        </c:ser>
        <c:ser>
          <c:idx val="3"/>
          <c:order val="3"/>
          <c:tx>
            <c:strRef>
              <c:f>'gain cr ir masing kelompok'!$E$32</c:f>
              <c:strCache>
                <c:ptCount val="1"/>
                <c:pt idx="0">
                  <c:v>Presentase Gain IR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'gain cr ir masing kelompok'!$A$33:$A$47</c:f>
              <c:strCache>
                <c:ptCount val="15"/>
                <c:pt idx="0">
                  <c:v>Rendah-1</c:v>
                </c:pt>
                <c:pt idx="1">
                  <c:v>Rendah-2</c:v>
                </c:pt>
                <c:pt idx="2">
                  <c:v>Rendah-3</c:v>
                </c:pt>
                <c:pt idx="3">
                  <c:v>Rendah-4</c:v>
                </c:pt>
                <c:pt idx="4">
                  <c:v>Rendah-5</c:v>
                </c:pt>
                <c:pt idx="5">
                  <c:v>Rendah-6</c:v>
                </c:pt>
                <c:pt idx="6">
                  <c:v>Rendah-7</c:v>
                </c:pt>
                <c:pt idx="7">
                  <c:v>Rendah-8</c:v>
                </c:pt>
                <c:pt idx="8">
                  <c:v>Rendah-9</c:v>
                </c:pt>
                <c:pt idx="9">
                  <c:v>Rendah-10</c:v>
                </c:pt>
                <c:pt idx="10">
                  <c:v>Rendah-11</c:v>
                </c:pt>
                <c:pt idx="11">
                  <c:v>Rendah-12</c:v>
                </c:pt>
                <c:pt idx="12">
                  <c:v>Rendah-13</c:v>
                </c:pt>
                <c:pt idx="13">
                  <c:v>Rendah-14</c:v>
                </c:pt>
                <c:pt idx="14">
                  <c:v>Rendah-15</c:v>
                </c:pt>
              </c:strCache>
            </c:strRef>
          </c:cat>
          <c:val>
            <c:numRef>
              <c:f>'gain cr ir masing kelompok'!$E$33:$E$47</c:f>
              <c:numCache>
                <c:formatCode>0</c:formatCode>
                <c:ptCount val="15"/>
                <c:pt idx="0">
                  <c:v>66.666666666666657</c:v>
                </c:pt>
                <c:pt idx="1">
                  <c:v>40</c:v>
                </c:pt>
                <c:pt idx="2">
                  <c:v>66.666666666666657</c:v>
                </c:pt>
                <c:pt idx="3">
                  <c:v>40</c:v>
                </c:pt>
                <c:pt idx="4">
                  <c:v>50</c:v>
                </c:pt>
                <c:pt idx="5">
                  <c:v>83.333333333333343</c:v>
                </c:pt>
                <c:pt idx="6">
                  <c:v>40</c:v>
                </c:pt>
                <c:pt idx="7">
                  <c:v>66.666666666666657</c:v>
                </c:pt>
                <c:pt idx="8">
                  <c:v>40</c:v>
                </c:pt>
                <c:pt idx="9">
                  <c:v>20</c:v>
                </c:pt>
                <c:pt idx="10">
                  <c:v>50</c:v>
                </c:pt>
                <c:pt idx="11">
                  <c:v>66.666666666666657</c:v>
                </c:pt>
                <c:pt idx="12">
                  <c:v>33.333333333333329</c:v>
                </c:pt>
                <c:pt idx="13">
                  <c:v>50</c:v>
                </c:pt>
                <c:pt idx="1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63-4215-8621-A783A61D2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789040"/>
        <c:axId val="329789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'gain cr ir masing kelompok'!$B$32</c15:sqref>
                        </c15:formulaRef>
                      </c:ext>
                    </c:extLst>
                    <c:strCache>
                      <c:ptCount val="1"/>
                      <c:pt idx="0">
                        <c:v>Gain CR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'gain cr ir masing kelompok'!$A$33:$A$47</c15:sqref>
                        </c15:formulaRef>
                      </c:ext>
                    </c:extLst>
                    <c:strCache>
                      <c:ptCount val="15"/>
                      <c:pt idx="0">
                        <c:v>Rendah-1</c:v>
                      </c:pt>
                      <c:pt idx="1">
                        <c:v>Rendah-2</c:v>
                      </c:pt>
                      <c:pt idx="2">
                        <c:v>Rendah-3</c:v>
                      </c:pt>
                      <c:pt idx="3">
                        <c:v>Rendah-4</c:v>
                      </c:pt>
                      <c:pt idx="4">
                        <c:v>Rendah-5</c:v>
                      </c:pt>
                      <c:pt idx="5">
                        <c:v>Rendah-6</c:v>
                      </c:pt>
                      <c:pt idx="6">
                        <c:v>Rendah-7</c:v>
                      </c:pt>
                      <c:pt idx="7">
                        <c:v>Rendah-8</c:v>
                      </c:pt>
                      <c:pt idx="8">
                        <c:v>Rendah-9</c:v>
                      </c:pt>
                      <c:pt idx="9">
                        <c:v>Rendah-10</c:v>
                      </c:pt>
                      <c:pt idx="10">
                        <c:v>Rendah-11</c:v>
                      </c:pt>
                      <c:pt idx="11">
                        <c:v>Rendah-12</c:v>
                      </c:pt>
                      <c:pt idx="12">
                        <c:v>Rendah-13</c:v>
                      </c:pt>
                      <c:pt idx="13">
                        <c:v>Rendah-14</c:v>
                      </c:pt>
                      <c:pt idx="14">
                        <c:v>Rendah-15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'gain cr ir masing kelompok'!$B$33:$B$47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0.75</c:v>
                      </c:pt>
                      <c:pt idx="1">
                        <c:v>0.5</c:v>
                      </c:pt>
                      <c:pt idx="2">
                        <c:v>0.75</c:v>
                      </c:pt>
                      <c:pt idx="3">
                        <c:v>0.5</c:v>
                      </c:pt>
                      <c:pt idx="4">
                        <c:v>0.5</c:v>
                      </c:pt>
                      <c:pt idx="5">
                        <c:v>0.625</c:v>
                      </c:pt>
                      <c:pt idx="6">
                        <c:v>0.5</c:v>
                      </c:pt>
                      <c:pt idx="7">
                        <c:v>0.5</c:v>
                      </c:pt>
                      <c:pt idx="8">
                        <c:v>0.5</c:v>
                      </c:pt>
                      <c:pt idx="9">
                        <c:v>0.375</c:v>
                      </c:pt>
                      <c:pt idx="10">
                        <c:v>0.5</c:v>
                      </c:pt>
                      <c:pt idx="11">
                        <c:v>0.5</c:v>
                      </c:pt>
                      <c:pt idx="12">
                        <c:v>0.5</c:v>
                      </c:pt>
                      <c:pt idx="13">
                        <c:v>0.5</c:v>
                      </c:pt>
                      <c:pt idx="14">
                        <c:v>0.25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263-4215-8621-A783A61D2D3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'gain cr ir masing kelompok'!$D$32</c15:sqref>
                        </c15:formulaRef>
                      </c:ext>
                    </c:extLst>
                    <c:strCache>
                      <c:ptCount val="1"/>
                      <c:pt idx="0">
                        <c:v>Gain IR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'gain cr ir masing kelompok'!$A$33:$A$47</c15:sqref>
                        </c15:formulaRef>
                      </c:ext>
                    </c:extLst>
                    <c:strCache>
                      <c:ptCount val="15"/>
                      <c:pt idx="0">
                        <c:v>Rendah-1</c:v>
                      </c:pt>
                      <c:pt idx="1">
                        <c:v>Rendah-2</c:v>
                      </c:pt>
                      <c:pt idx="2">
                        <c:v>Rendah-3</c:v>
                      </c:pt>
                      <c:pt idx="3">
                        <c:v>Rendah-4</c:v>
                      </c:pt>
                      <c:pt idx="4">
                        <c:v>Rendah-5</c:v>
                      </c:pt>
                      <c:pt idx="5">
                        <c:v>Rendah-6</c:v>
                      </c:pt>
                      <c:pt idx="6">
                        <c:v>Rendah-7</c:v>
                      </c:pt>
                      <c:pt idx="7">
                        <c:v>Rendah-8</c:v>
                      </c:pt>
                      <c:pt idx="8">
                        <c:v>Rendah-9</c:v>
                      </c:pt>
                      <c:pt idx="9">
                        <c:v>Rendah-10</c:v>
                      </c:pt>
                      <c:pt idx="10">
                        <c:v>Rendah-11</c:v>
                      </c:pt>
                      <c:pt idx="11">
                        <c:v>Rendah-12</c:v>
                      </c:pt>
                      <c:pt idx="12">
                        <c:v>Rendah-13</c:v>
                      </c:pt>
                      <c:pt idx="13">
                        <c:v>Rendah-14</c:v>
                      </c:pt>
                      <c:pt idx="14">
                        <c:v>Rendah-15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'gain cr ir masing kelompok'!$D$33:$D$47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0.66666666666666663</c:v>
                      </c:pt>
                      <c:pt idx="1">
                        <c:v>0.4</c:v>
                      </c:pt>
                      <c:pt idx="2">
                        <c:v>0.66666666666666663</c:v>
                      </c:pt>
                      <c:pt idx="3">
                        <c:v>0.4</c:v>
                      </c:pt>
                      <c:pt idx="4">
                        <c:v>0.5</c:v>
                      </c:pt>
                      <c:pt idx="5">
                        <c:v>0.83333333333333337</c:v>
                      </c:pt>
                      <c:pt idx="6">
                        <c:v>0.4</c:v>
                      </c:pt>
                      <c:pt idx="7">
                        <c:v>0.66666666666666663</c:v>
                      </c:pt>
                      <c:pt idx="8">
                        <c:v>0.4</c:v>
                      </c:pt>
                      <c:pt idx="9">
                        <c:v>0.2</c:v>
                      </c:pt>
                      <c:pt idx="10">
                        <c:v>0.5</c:v>
                      </c:pt>
                      <c:pt idx="11">
                        <c:v>0.66666666666666663</c:v>
                      </c:pt>
                      <c:pt idx="12">
                        <c:v>0.33333333333333331</c:v>
                      </c:pt>
                      <c:pt idx="13">
                        <c:v>0.5</c:v>
                      </c:pt>
                      <c:pt idx="14">
                        <c:v>0.4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263-4215-8621-A783A61D2D31}"/>
                  </c:ext>
                </c:extLst>
              </c15:ser>
            </c15:filteredBarSeries>
          </c:ext>
        </c:extLst>
      </c:barChart>
      <c:catAx>
        <c:axId val="32978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789520"/>
        <c:crosses val="autoZero"/>
        <c:auto val="1"/>
        <c:lblAlgn val="ctr"/>
        <c:lblOffset val="100"/>
        <c:noMultiLvlLbl val="0"/>
      </c:catAx>
      <c:valAx>
        <c:axId val="32978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78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Rata-rata Pretest</a:t>
            </a:r>
            <a:r>
              <a:rPr lang="en-ID" baseline="0"/>
              <a:t> dan Postest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Sheet7!$K$4</c:f>
              <c:strCache>
                <c:ptCount val="1"/>
                <c:pt idx="0">
                  <c:v>Rata-rata Pretest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Sheet7!$I$5:$J$10</c:f>
              <c:multiLvlStrCache>
                <c:ptCount val="6"/>
                <c:lvl>
                  <c:pt idx="0">
                    <c:v>CR</c:v>
                  </c:pt>
                  <c:pt idx="1">
                    <c:v>IR</c:v>
                  </c:pt>
                  <c:pt idx="2">
                    <c:v>CR</c:v>
                  </c:pt>
                  <c:pt idx="3">
                    <c:v>IR</c:v>
                  </c:pt>
                  <c:pt idx="4">
                    <c:v>CR</c:v>
                  </c:pt>
                  <c:pt idx="5">
                    <c:v>IR</c:v>
                  </c:pt>
                </c:lvl>
                <c:lvl>
                  <c:pt idx="0">
                    <c:v>Kelompok Tinggi</c:v>
                  </c:pt>
                  <c:pt idx="2">
                    <c:v>Kelompok Sedang</c:v>
                  </c:pt>
                  <c:pt idx="4">
                    <c:v>Kelompok Rendah</c:v>
                  </c:pt>
                </c:lvl>
              </c:multiLvlStrCache>
            </c:multiLvlStrRef>
          </c:cat>
          <c:val>
            <c:numRef>
              <c:f>Sheet7!$K$5:$K$10</c:f>
              <c:numCache>
                <c:formatCode>General</c:formatCode>
                <c:ptCount val="6"/>
                <c:pt idx="0">
                  <c:v>5</c:v>
                </c:pt>
                <c:pt idx="1">
                  <c:v>2.75</c:v>
                </c:pt>
                <c:pt idx="2">
                  <c:v>3.45</c:v>
                </c:pt>
                <c:pt idx="3">
                  <c:v>3</c:v>
                </c:pt>
                <c:pt idx="4">
                  <c:v>2</c:v>
                </c:pt>
                <c:pt idx="5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C-404C-B775-9871328B0BE5}"/>
            </c:ext>
          </c:extLst>
        </c:ser>
        <c:ser>
          <c:idx val="1"/>
          <c:order val="1"/>
          <c:tx>
            <c:strRef>
              <c:f>Sheet7!$L$4</c:f>
              <c:strCache>
                <c:ptCount val="1"/>
                <c:pt idx="0">
                  <c:v>Rata-rata Posttest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Sheet7!$I$5:$J$10</c:f>
              <c:multiLvlStrCache>
                <c:ptCount val="6"/>
                <c:lvl>
                  <c:pt idx="0">
                    <c:v>CR</c:v>
                  </c:pt>
                  <c:pt idx="1">
                    <c:v>IR</c:v>
                  </c:pt>
                  <c:pt idx="2">
                    <c:v>CR</c:v>
                  </c:pt>
                  <c:pt idx="3">
                    <c:v>IR</c:v>
                  </c:pt>
                  <c:pt idx="4">
                    <c:v>CR</c:v>
                  </c:pt>
                  <c:pt idx="5">
                    <c:v>IR</c:v>
                  </c:pt>
                </c:lvl>
                <c:lvl>
                  <c:pt idx="0">
                    <c:v>Kelompok Tinggi</c:v>
                  </c:pt>
                  <c:pt idx="2">
                    <c:v>Kelompok Sedang</c:v>
                  </c:pt>
                  <c:pt idx="4">
                    <c:v>Kelompok Rendah</c:v>
                  </c:pt>
                </c:lvl>
              </c:multiLvlStrCache>
            </c:multiLvlStrRef>
          </c:cat>
          <c:val>
            <c:numRef>
              <c:f>Sheet7!$L$5:$L$10</c:f>
              <c:numCache>
                <c:formatCode>General</c:formatCode>
                <c:ptCount val="6"/>
                <c:pt idx="0">
                  <c:v>7.875</c:v>
                </c:pt>
                <c:pt idx="1">
                  <c:v>6.75</c:v>
                </c:pt>
                <c:pt idx="2">
                  <c:v>7.05</c:v>
                </c:pt>
                <c:pt idx="3">
                  <c:v>6</c:v>
                </c:pt>
                <c:pt idx="4">
                  <c:v>6.133</c:v>
                </c:pt>
                <c:pt idx="5">
                  <c:v>5.2670000000000003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C-404C-B775-9871328B0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8503119"/>
        <c:axId val="1178500239"/>
      </c:barChart>
      <c:catAx>
        <c:axId val="117850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500239"/>
        <c:crosses val="autoZero"/>
        <c:auto val="1"/>
        <c:lblAlgn val="ctr"/>
        <c:lblOffset val="100"/>
        <c:noMultiLvlLbl val="0"/>
      </c:catAx>
      <c:valAx>
        <c:axId val="117850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503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Sheet7!$S$4</c:f>
              <c:strCache>
                <c:ptCount val="1"/>
                <c:pt idx="0">
                  <c:v>Rata-rata Gain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Sheet7!$Q$5:$R$10</c:f>
              <c:multiLvlStrCache>
                <c:ptCount val="6"/>
                <c:lvl>
                  <c:pt idx="0">
                    <c:v>CR</c:v>
                  </c:pt>
                  <c:pt idx="1">
                    <c:v>IR</c:v>
                  </c:pt>
                  <c:pt idx="2">
                    <c:v>CR</c:v>
                  </c:pt>
                  <c:pt idx="3">
                    <c:v>IR</c:v>
                  </c:pt>
                  <c:pt idx="4">
                    <c:v>CR</c:v>
                  </c:pt>
                  <c:pt idx="5">
                    <c:v>IR</c:v>
                  </c:pt>
                </c:lvl>
                <c:lvl>
                  <c:pt idx="0">
                    <c:v>Kelompok Tinggi</c:v>
                  </c:pt>
                  <c:pt idx="2">
                    <c:v>Kelompok Sedang</c:v>
                  </c:pt>
                  <c:pt idx="4">
                    <c:v>Kelompok Rendah</c:v>
                  </c:pt>
                </c:lvl>
              </c:multiLvlStrCache>
            </c:multiLvlStrRef>
          </c:cat>
          <c:val>
            <c:numRef>
              <c:f>Sheet7!$S$5:$S$10</c:f>
              <c:numCache>
                <c:formatCode>General</c:formatCode>
                <c:ptCount val="6"/>
                <c:pt idx="0">
                  <c:v>0.56999999999999995</c:v>
                </c:pt>
                <c:pt idx="1">
                  <c:v>0.84299999999999997</c:v>
                </c:pt>
                <c:pt idx="2">
                  <c:v>0.54549999999999998</c:v>
                </c:pt>
                <c:pt idx="3">
                  <c:v>0.6</c:v>
                </c:pt>
                <c:pt idx="4">
                  <c:v>0.51659999999999995</c:v>
                </c:pt>
                <c:pt idx="5">
                  <c:v>0.50219999999999998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F-40F7-9600-67A7B42663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5660015"/>
        <c:axId val="795661935"/>
      </c:barChart>
      <c:catAx>
        <c:axId val="795660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661935"/>
        <c:crosses val="autoZero"/>
        <c:auto val="1"/>
        <c:lblAlgn val="ctr"/>
        <c:lblOffset val="100"/>
        <c:noMultiLvlLbl val="0"/>
      </c:catAx>
      <c:valAx>
        <c:axId val="795661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660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200"/>
              <a:t>Presentase tiap indikator atau jenis  penalaran</a:t>
            </a:r>
            <a:r>
              <a:rPr lang="en-ID" sz="1200" baseline="0"/>
              <a:t> kreatif dan imitatif Eks-Tinggi</a:t>
            </a:r>
            <a:endParaRPr lang="en-ID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Sheet3!$C$4:$C$9</c:f>
              <c:strCache>
                <c:ptCount val="6"/>
                <c:pt idx="0">
                  <c:v>Kebaruan</c:v>
                </c:pt>
                <c:pt idx="1">
                  <c:v>Fleksibilitas</c:v>
                </c:pt>
                <c:pt idx="2">
                  <c:v>Masuk Akal</c:v>
                </c:pt>
                <c:pt idx="3">
                  <c:v>Berdasarkan Matematis</c:v>
                </c:pt>
                <c:pt idx="4">
                  <c:v>Penalaran Ingatan</c:v>
                </c:pt>
                <c:pt idx="5">
                  <c:v>Penalaran Algoritma</c:v>
                </c:pt>
              </c:strCache>
            </c:strRef>
          </c:cat>
          <c:val>
            <c:numRef>
              <c:f>Sheet3!$D$4:$D$9</c:f>
              <c:numCache>
                <c:formatCode>0.00%</c:formatCode>
                <c:ptCount val="6"/>
                <c:pt idx="0" formatCode="0%">
                  <c:v>1</c:v>
                </c:pt>
                <c:pt idx="1">
                  <c:v>0.8125</c:v>
                </c:pt>
                <c:pt idx="2">
                  <c:v>0.875</c:v>
                </c:pt>
                <c:pt idx="3" formatCode="0%">
                  <c:v>0.75</c:v>
                </c:pt>
                <c:pt idx="4">
                  <c:v>0.875</c:v>
                </c:pt>
                <c:pt idx="5">
                  <c:v>0.83299999999999996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7-451D-8AB7-6897B9801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5144559"/>
        <c:axId val="1055142159"/>
      </c:barChart>
      <c:catAx>
        <c:axId val="105514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142159"/>
        <c:crosses val="autoZero"/>
        <c:auto val="1"/>
        <c:lblAlgn val="ctr"/>
        <c:lblOffset val="100"/>
        <c:noMultiLvlLbl val="0"/>
      </c:catAx>
      <c:valAx>
        <c:axId val="105514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14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Nilai</a:t>
            </a:r>
            <a:r>
              <a:rPr lang="en-ID" baseline="0"/>
              <a:t> Posttest Eks-Tinggi</a:t>
            </a:r>
          </a:p>
        </c:rich>
      </c:tx>
      <c:layout>
        <c:manualLayout>
          <c:xMode val="edge"/>
          <c:yMode val="edge"/>
          <c:x val="0.14994535519125682"/>
          <c:y val="3.9138943248532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Sheet5!$B$12:$B$19</c:f>
              <c:strCache>
                <c:ptCount val="8"/>
                <c:pt idx="0">
                  <c:v>Tinggi-1</c:v>
                </c:pt>
                <c:pt idx="1">
                  <c:v>Tinggi-2</c:v>
                </c:pt>
                <c:pt idx="2">
                  <c:v>Tinggi-3</c:v>
                </c:pt>
                <c:pt idx="3">
                  <c:v>Tinggi-4</c:v>
                </c:pt>
                <c:pt idx="4">
                  <c:v>Tinggi-5</c:v>
                </c:pt>
                <c:pt idx="5">
                  <c:v>Tinggi-6</c:v>
                </c:pt>
                <c:pt idx="6">
                  <c:v>Tinggi-7</c:v>
                </c:pt>
                <c:pt idx="7">
                  <c:v>Tinggi-8</c:v>
                </c:pt>
              </c:strCache>
            </c:strRef>
          </c:cat>
          <c:val>
            <c:numRef>
              <c:f>Sheet5!$C$12:$C$19</c:f>
              <c:numCache>
                <c:formatCode>0</c:formatCode>
                <c:ptCount val="8"/>
                <c:pt idx="0">
                  <c:v>88.888888888888886</c:v>
                </c:pt>
                <c:pt idx="1">
                  <c:v>83.333333333333343</c:v>
                </c:pt>
                <c:pt idx="2">
                  <c:v>77.777777777777786</c:v>
                </c:pt>
                <c:pt idx="3">
                  <c:v>83.333333333333343</c:v>
                </c:pt>
                <c:pt idx="4">
                  <c:v>77.777777777777786</c:v>
                </c:pt>
                <c:pt idx="5">
                  <c:v>83.333333333333343</c:v>
                </c:pt>
                <c:pt idx="6">
                  <c:v>77.777777777777786</c:v>
                </c:pt>
                <c:pt idx="7">
                  <c:v>88.888888888888886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F-456A-92BD-CCAD966FC2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overlap val="-27"/>
        <c:axId val="404271120"/>
        <c:axId val="404272560"/>
      </c:barChart>
      <c:catAx>
        <c:axId val="40427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272560"/>
        <c:crosses val="autoZero"/>
        <c:auto val="1"/>
        <c:lblAlgn val="ctr"/>
        <c:lblOffset val="100"/>
        <c:noMultiLvlLbl val="0"/>
      </c:catAx>
      <c:valAx>
        <c:axId val="40427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27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Nilai Postest Eks-Sedang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Sheet5!$B$45:$B$64</c:f>
              <c:strCache>
                <c:ptCount val="20"/>
                <c:pt idx="0">
                  <c:v>Sedang-1</c:v>
                </c:pt>
                <c:pt idx="1">
                  <c:v>Sedang-2</c:v>
                </c:pt>
                <c:pt idx="2">
                  <c:v>Sedang-3</c:v>
                </c:pt>
                <c:pt idx="3">
                  <c:v>Sedang-4</c:v>
                </c:pt>
                <c:pt idx="4">
                  <c:v>Sedang-5</c:v>
                </c:pt>
                <c:pt idx="5">
                  <c:v>Sedang-6</c:v>
                </c:pt>
                <c:pt idx="6">
                  <c:v>Sedang-7</c:v>
                </c:pt>
                <c:pt idx="7">
                  <c:v>Sedang-8</c:v>
                </c:pt>
                <c:pt idx="8">
                  <c:v>Sedang-9</c:v>
                </c:pt>
                <c:pt idx="9">
                  <c:v>Sedang-10</c:v>
                </c:pt>
                <c:pt idx="10">
                  <c:v>Sedang-11</c:v>
                </c:pt>
                <c:pt idx="11">
                  <c:v>Sedang-12</c:v>
                </c:pt>
                <c:pt idx="12">
                  <c:v>Sedang-13</c:v>
                </c:pt>
                <c:pt idx="13">
                  <c:v>Sedang-14</c:v>
                </c:pt>
                <c:pt idx="14">
                  <c:v>Sedang-15</c:v>
                </c:pt>
                <c:pt idx="15">
                  <c:v>Sedang-16</c:v>
                </c:pt>
                <c:pt idx="16">
                  <c:v>Sedang-17</c:v>
                </c:pt>
                <c:pt idx="17">
                  <c:v>Sedang-18</c:v>
                </c:pt>
                <c:pt idx="18">
                  <c:v>Sedang-19</c:v>
                </c:pt>
                <c:pt idx="19">
                  <c:v>Sedang-20</c:v>
                </c:pt>
              </c:strCache>
            </c:strRef>
          </c:cat>
          <c:val>
            <c:numRef>
              <c:f>Sheet5!$C$45:$C$64</c:f>
              <c:numCache>
                <c:formatCode>0</c:formatCode>
                <c:ptCount val="20"/>
                <c:pt idx="0">
                  <c:v>77.777777777777786</c:v>
                </c:pt>
                <c:pt idx="1">
                  <c:v>72.222222222222214</c:v>
                </c:pt>
                <c:pt idx="2">
                  <c:v>61.111111111111114</c:v>
                </c:pt>
                <c:pt idx="3">
                  <c:v>72.222222222222214</c:v>
                </c:pt>
                <c:pt idx="4">
                  <c:v>77.777777777777786</c:v>
                </c:pt>
                <c:pt idx="5">
                  <c:v>66.666666666666657</c:v>
                </c:pt>
                <c:pt idx="6">
                  <c:v>72.222222222222214</c:v>
                </c:pt>
                <c:pt idx="7">
                  <c:v>72.222222222222214</c:v>
                </c:pt>
                <c:pt idx="8">
                  <c:v>66.666666666666657</c:v>
                </c:pt>
                <c:pt idx="9">
                  <c:v>66.666666666666657</c:v>
                </c:pt>
                <c:pt idx="10">
                  <c:v>66.666666666666657</c:v>
                </c:pt>
                <c:pt idx="11">
                  <c:v>66.666666666666657</c:v>
                </c:pt>
                <c:pt idx="12">
                  <c:v>66.666666666666657</c:v>
                </c:pt>
                <c:pt idx="13">
                  <c:v>77.777777777777786</c:v>
                </c:pt>
                <c:pt idx="14">
                  <c:v>72.222222222222214</c:v>
                </c:pt>
                <c:pt idx="15">
                  <c:v>83.333333333333343</c:v>
                </c:pt>
                <c:pt idx="16">
                  <c:v>61.111111111111114</c:v>
                </c:pt>
                <c:pt idx="17">
                  <c:v>72.222222222222214</c:v>
                </c:pt>
                <c:pt idx="18">
                  <c:v>66.666666666666657</c:v>
                </c:pt>
                <c:pt idx="19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3-4BB9-8FB0-3C4001110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-27"/>
        <c:axId val="395370272"/>
        <c:axId val="395372192"/>
      </c:barChart>
      <c:catAx>
        <c:axId val="39537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372192"/>
        <c:crosses val="autoZero"/>
        <c:auto val="1"/>
        <c:lblAlgn val="ctr"/>
        <c:lblOffset val="100"/>
        <c:noMultiLvlLbl val="0"/>
      </c:catAx>
      <c:valAx>
        <c:axId val="39537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37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Nilai Posttest Eks-Rendah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Sheet5!$B$86:$B$100</c:f>
              <c:strCache>
                <c:ptCount val="15"/>
                <c:pt idx="0">
                  <c:v>Rendah-1</c:v>
                </c:pt>
                <c:pt idx="1">
                  <c:v>Rendah-2</c:v>
                </c:pt>
                <c:pt idx="2">
                  <c:v>Rendah-3</c:v>
                </c:pt>
                <c:pt idx="3">
                  <c:v>Rendah-4</c:v>
                </c:pt>
                <c:pt idx="4">
                  <c:v>Rendah-5</c:v>
                </c:pt>
                <c:pt idx="5">
                  <c:v>Rendah-6</c:v>
                </c:pt>
                <c:pt idx="6">
                  <c:v>Rendah-7</c:v>
                </c:pt>
                <c:pt idx="7">
                  <c:v>Rendah-8</c:v>
                </c:pt>
                <c:pt idx="8">
                  <c:v>Rendah-9</c:v>
                </c:pt>
                <c:pt idx="9">
                  <c:v>Rendah-10</c:v>
                </c:pt>
                <c:pt idx="10">
                  <c:v>Rendah-11</c:v>
                </c:pt>
                <c:pt idx="11">
                  <c:v>Rendah-12</c:v>
                </c:pt>
                <c:pt idx="12">
                  <c:v>Rendah-13</c:v>
                </c:pt>
                <c:pt idx="13">
                  <c:v>Rendah-14</c:v>
                </c:pt>
                <c:pt idx="14">
                  <c:v>Rendah-15</c:v>
                </c:pt>
              </c:strCache>
            </c:strRef>
          </c:cat>
          <c:val>
            <c:numRef>
              <c:f>Sheet5!$C$86:$C$100</c:f>
              <c:numCache>
                <c:formatCode>0</c:formatCode>
                <c:ptCount val="15"/>
                <c:pt idx="0">
                  <c:v>61.111111111111114</c:v>
                </c:pt>
                <c:pt idx="1">
                  <c:v>55.555555555555557</c:v>
                </c:pt>
                <c:pt idx="2">
                  <c:v>61.111111111111114</c:v>
                </c:pt>
                <c:pt idx="3">
                  <c:v>55.555555555555557</c:v>
                </c:pt>
                <c:pt idx="4">
                  <c:v>55.555555555555557</c:v>
                </c:pt>
                <c:pt idx="5">
                  <c:v>61.111111111111114</c:v>
                </c:pt>
                <c:pt idx="6">
                  <c:v>55.555555555555557</c:v>
                </c:pt>
                <c:pt idx="7">
                  <c:v>61.111111111111114</c:v>
                </c:pt>
                <c:pt idx="8">
                  <c:v>55.555555555555557</c:v>
                </c:pt>
                <c:pt idx="9">
                  <c:v>50</c:v>
                </c:pt>
                <c:pt idx="10">
                  <c:v>55.555555555555557</c:v>
                </c:pt>
                <c:pt idx="11">
                  <c:v>50</c:v>
                </c:pt>
                <c:pt idx="12">
                  <c:v>55.555555555555557</c:v>
                </c:pt>
                <c:pt idx="13">
                  <c:v>55.555555555555557</c:v>
                </c:pt>
                <c:pt idx="14">
                  <c:v>44.444444444444443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D-4551-BCA7-74343D69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overlap val="-27"/>
        <c:axId val="1373365760"/>
        <c:axId val="1373360960"/>
      </c:barChart>
      <c:catAx>
        <c:axId val="137336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60960"/>
        <c:crosses val="autoZero"/>
        <c:auto val="1"/>
        <c:lblAlgn val="ctr"/>
        <c:lblOffset val="100"/>
        <c:noMultiLvlLbl val="0"/>
      </c:catAx>
      <c:valAx>
        <c:axId val="137336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6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Sheet5!$C$105</c:f>
              <c:strCache>
                <c:ptCount val="1"/>
                <c:pt idx="0">
                  <c:v>Rata-rata Nilai Posttest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Sheet5!$B$106:$B$108</c:f>
              <c:strCache>
                <c:ptCount val="3"/>
                <c:pt idx="0">
                  <c:v>Kelompok Tinggi</c:v>
                </c:pt>
                <c:pt idx="1">
                  <c:v>Kelompok Sedang</c:v>
                </c:pt>
                <c:pt idx="2">
                  <c:v>Kelompok Rendah</c:v>
                </c:pt>
              </c:strCache>
            </c:strRef>
          </c:cat>
          <c:val>
            <c:numRef>
              <c:f>Sheet5!$C$106:$C$108</c:f>
              <c:numCache>
                <c:formatCode>0</c:formatCode>
                <c:ptCount val="3"/>
                <c:pt idx="0">
                  <c:v>82.6388888888889</c:v>
                </c:pt>
                <c:pt idx="1">
                  <c:v>70.277777777777771</c:v>
                </c:pt>
                <c:pt idx="2">
                  <c:v>55.55555555555555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A-476B-B2C7-DD0C98FAA2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39240255"/>
        <c:axId val="1239236895"/>
      </c:barChart>
      <c:catAx>
        <c:axId val="123924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236895"/>
        <c:crosses val="autoZero"/>
        <c:auto val="1"/>
        <c:lblAlgn val="ctr"/>
        <c:lblOffset val="100"/>
        <c:noMultiLvlLbl val="0"/>
      </c:catAx>
      <c:valAx>
        <c:axId val="123923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24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100"/>
              <a:t>Rata-rata Pencapaian Indikator</a:t>
            </a:r>
            <a:r>
              <a:rPr lang="en-ID" sz="1100" baseline="0"/>
              <a:t> atau jenis penalaran</a:t>
            </a:r>
            <a:endParaRPr lang="en-ID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Sheet6!$B$3</c:f>
              <c:strCache>
                <c:ptCount val="1"/>
                <c:pt idx="0">
                  <c:v>Kelompok Tinggi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Sheet6!$A$4:$A$9</c:f>
              <c:strCache>
                <c:ptCount val="6"/>
                <c:pt idx="0">
                  <c:v>Kebaruan</c:v>
                </c:pt>
                <c:pt idx="1">
                  <c:v>Fleksibilitas</c:v>
                </c:pt>
                <c:pt idx="2">
                  <c:v>Masuk Akal</c:v>
                </c:pt>
                <c:pt idx="3">
                  <c:v>Berdasarkan Matematis</c:v>
                </c:pt>
                <c:pt idx="4">
                  <c:v>Penalaran Ingatan</c:v>
                </c:pt>
                <c:pt idx="5">
                  <c:v>Penalaran Algoritma</c:v>
                </c:pt>
              </c:strCache>
            </c:strRef>
          </c:cat>
          <c:val>
            <c:numRef>
              <c:f>Sheet6!$B$4:$B$9</c:f>
              <c:numCache>
                <c:formatCode>0.00%</c:formatCode>
                <c:ptCount val="6"/>
                <c:pt idx="0" formatCode="0%">
                  <c:v>1</c:v>
                </c:pt>
                <c:pt idx="1">
                  <c:v>0.8125</c:v>
                </c:pt>
                <c:pt idx="2">
                  <c:v>0.875</c:v>
                </c:pt>
                <c:pt idx="3" formatCode="0%">
                  <c:v>0.75</c:v>
                </c:pt>
                <c:pt idx="4">
                  <c:v>0.875</c:v>
                </c:pt>
                <c:pt idx="5">
                  <c:v>0.83299999999999996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B-45B9-8851-DD3ACADF3241}"/>
            </c:ext>
          </c:extLst>
        </c:ser>
        <c:ser>
          <c:idx val="1"/>
          <c:order val="1"/>
          <c:tx>
            <c:strRef>
              <c:f>Sheet6!$C$3</c:f>
              <c:strCache>
                <c:ptCount val="1"/>
                <c:pt idx="0">
                  <c:v>Kelompok Sedang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Sheet6!$A$4:$A$9</c:f>
              <c:strCache>
                <c:ptCount val="6"/>
                <c:pt idx="0">
                  <c:v>Kebaruan</c:v>
                </c:pt>
                <c:pt idx="1">
                  <c:v>Fleksibilitas</c:v>
                </c:pt>
                <c:pt idx="2">
                  <c:v>Masuk Akal</c:v>
                </c:pt>
                <c:pt idx="3">
                  <c:v>Berdasarkan Matematis</c:v>
                </c:pt>
                <c:pt idx="4">
                  <c:v>Penalaran Ingatan</c:v>
                </c:pt>
                <c:pt idx="5">
                  <c:v>Penalaran Algoritma</c:v>
                </c:pt>
              </c:strCache>
            </c:strRef>
          </c:cat>
          <c:val>
            <c:numRef>
              <c:f>Sheet6!$C$4:$C$9</c:f>
              <c:numCache>
                <c:formatCode>0%</c:formatCode>
                <c:ptCount val="6"/>
                <c:pt idx="0" formatCode="0.00%">
                  <c:v>0.625</c:v>
                </c:pt>
                <c:pt idx="1">
                  <c:v>0.9</c:v>
                </c:pt>
                <c:pt idx="2">
                  <c:v>0.75</c:v>
                </c:pt>
                <c:pt idx="3" formatCode="0.00%">
                  <c:v>0.64170000000000005</c:v>
                </c:pt>
                <c:pt idx="4">
                  <c:v>0.75</c:v>
                </c:pt>
                <c:pt idx="5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B-45B9-8851-DD3ACADF3241}"/>
            </c:ext>
          </c:extLst>
        </c:ser>
        <c:ser>
          <c:idx val="2"/>
          <c:order val="2"/>
          <c:tx>
            <c:strRef>
              <c:f>Sheet6!$D$3</c:f>
              <c:strCache>
                <c:ptCount val="1"/>
                <c:pt idx="0">
                  <c:v>Kelompok Rendah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Sheet6!$A$4:$A$9</c:f>
              <c:strCache>
                <c:ptCount val="6"/>
                <c:pt idx="0">
                  <c:v>Kebaruan</c:v>
                </c:pt>
                <c:pt idx="1">
                  <c:v>Fleksibilitas</c:v>
                </c:pt>
                <c:pt idx="2">
                  <c:v>Masuk Akal</c:v>
                </c:pt>
                <c:pt idx="3">
                  <c:v>Berdasarkan Matematis</c:v>
                </c:pt>
                <c:pt idx="4">
                  <c:v>Penalaran Ingatan</c:v>
                </c:pt>
                <c:pt idx="5">
                  <c:v>Penalaran Algoritma</c:v>
                </c:pt>
              </c:strCache>
            </c:strRef>
          </c:cat>
          <c:val>
            <c:numRef>
              <c:f>Sheet6!$D$4:$D$9</c:f>
              <c:numCache>
                <c:formatCode>0.00%</c:formatCode>
                <c:ptCount val="6"/>
                <c:pt idx="0" formatCode="0%">
                  <c:v>0.1</c:v>
                </c:pt>
                <c:pt idx="1">
                  <c:v>0.66669999999999996</c:v>
                </c:pt>
                <c:pt idx="2">
                  <c:v>0.43330000000000002</c:v>
                </c:pt>
                <c:pt idx="3">
                  <c:v>0.64400000000000002</c:v>
                </c:pt>
                <c:pt idx="4">
                  <c:v>0.43330000000000002</c:v>
                </c:pt>
                <c:pt idx="5">
                  <c:v>0.73299999999999998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B-45B9-8851-DD3ACADF3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6876719"/>
        <c:axId val="1236012095"/>
      </c:barChart>
      <c:catAx>
        <c:axId val="101687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012095"/>
        <c:crosses val="autoZero"/>
        <c:auto val="1"/>
        <c:lblAlgn val="ctr"/>
        <c:lblOffset val="100"/>
        <c:noMultiLvlLbl val="0"/>
      </c:catAx>
      <c:valAx>
        <c:axId val="123601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876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Nilai</a:t>
            </a:r>
            <a:r>
              <a:rPr lang="en-ID" baseline="0"/>
              <a:t> Pretest Eks-Tinggi</a:t>
            </a:r>
            <a:endParaRPr lang="en-ID"/>
          </a:p>
        </c:rich>
      </c:tx>
      <c:layout>
        <c:manualLayout>
          <c:xMode val="edge"/>
          <c:yMode val="edge"/>
          <c:x val="0.412270778652668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Sheet4!$A$17:$B$24</c:f>
              <c:strCache>
                <c:ptCount val="8"/>
                <c:pt idx="0">
                  <c:v>Tinggi-1</c:v>
                </c:pt>
                <c:pt idx="1">
                  <c:v>Tinggi-2</c:v>
                </c:pt>
                <c:pt idx="2">
                  <c:v>Tinggi-3</c:v>
                </c:pt>
                <c:pt idx="3">
                  <c:v>Tinggi-4</c:v>
                </c:pt>
                <c:pt idx="4">
                  <c:v>Tinggi-5</c:v>
                </c:pt>
                <c:pt idx="5">
                  <c:v>Tinggi-6</c:v>
                </c:pt>
                <c:pt idx="6">
                  <c:v>Tinggi-7</c:v>
                </c:pt>
                <c:pt idx="7">
                  <c:v>Tinggi-8</c:v>
                </c:pt>
              </c:strCache>
            </c:strRef>
          </c:cat>
          <c:val>
            <c:numRef>
              <c:f>Sheet4!$C$17:$C$24</c:f>
              <c:numCache>
                <c:formatCode>0</c:formatCode>
                <c:ptCount val="8"/>
                <c:pt idx="0">
                  <c:v>52.941176470588239</c:v>
                </c:pt>
                <c:pt idx="1">
                  <c:v>47.058823529411761</c:v>
                </c:pt>
                <c:pt idx="2">
                  <c:v>41.17647058823529</c:v>
                </c:pt>
                <c:pt idx="3">
                  <c:v>47.058823529411761</c:v>
                </c:pt>
                <c:pt idx="4">
                  <c:v>41.17647058823529</c:v>
                </c:pt>
                <c:pt idx="5">
                  <c:v>52.941176470588239</c:v>
                </c:pt>
                <c:pt idx="6">
                  <c:v>47.058823529411761</c:v>
                </c:pt>
                <c:pt idx="7">
                  <c:v>47.058823529411761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3-48E9-A61E-9A0AD003E1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30"/>
        <c:axId val="480943760"/>
        <c:axId val="480945680"/>
      </c:barChart>
      <c:catAx>
        <c:axId val="48094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945680"/>
        <c:crosses val="autoZero"/>
        <c:auto val="1"/>
        <c:lblAlgn val="ctr"/>
        <c:lblOffset val="100"/>
        <c:noMultiLvlLbl val="0"/>
      </c:catAx>
      <c:valAx>
        <c:axId val="48094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94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Nilai</a:t>
            </a:r>
            <a:r>
              <a:rPr lang="en-ID" baseline="0"/>
              <a:t> Pretes Eks-Sedang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Sheet4!$A$49:$B$68</c:f>
              <c:strCache>
                <c:ptCount val="20"/>
                <c:pt idx="0">
                  <c:v>Sedang-1</c:v>
                </c:pt>
                <c:pt idx="1">
                  <c:v>Sedang-2</c:v>
                </c:pt>
                <c:pt idx="2">
                  <c:v>Sedang-3</c:v>
                </c:pt>
                <c:pt idx="3">
                  <c:v>Sedang-4</c:v>
                </c:pt>
                <c:pt idx="4">
                  <c:v>Sedang-5</c:v>
                </c:pt>
                <c:pt idx="5">
                  <c:v>Sedang-6</c:v>
                </c:pt>
                <c:pt idx="6">
                  <c:v>Sedang-7</c:v>
                </c:pt>
                <c:pt idx="7">
                  <c:v>Sedang-8</c:v>
                </c:pt>
                <c:pt idx="8">
                  <c:v>Sedang-9</c:v>
                </c:pt>
                <c:pt idx="9">
                  <c:v>Sedang-10</c:v>
                </c:pt>
                <c:pt idx="10">
                  <c:v>Sedang-11</c:v>
                </c:pt>
                <c:pt idx="11">
                  <c:v>Sedang-12</c:v>
                </c:pt>
                <c:pt idx="12">
                  <c:v>Sedang-13</c:v>
                </c:pt>
                <c:pt idx="13">
                  <c:v>Sedang-14</c:v>
                </c:pt>
                <c:pt idx="14">
                  <c:v>Sedang-15</c:v>
                </c:pt>
                <c:pt idx="15">
                  <c:v>Sedang-16</c:v>
                </c:pt>
                <c:pt idx="16">
                  <c:v>Sedang-17</c:v>
                </c:pt>
                <c:pt idx="17">
                  <c:v>Sedang-18</c:v>
                </c:pt>
                <c:pt idx="18">
                  <c:v>Sedang-19</c:v>
                </c:pt>
                <c:pt idx="19">
                  <c:v>Sedang-20</c:v>
                </c:pt>
              </c:strCache>
            </c:strRef>
          </c:cat>
          <c:val>
            <c:numRef>
              <c:f>Sheet4!$C$49:$C$68</c:f>
              <c:numCache>
                <c:formatCode>0</c:formatCode>
                <c:ptCount val="20"/>
                <c:pt idx="0">
                  <c:v>35.294117647058826</c:v>
                </c:pt>
                <c:pt idx="1">
                  <c:v>41.17647058823529</c:v>
                </c:pt>
                <c:pt idx="2">
                  <c:v>41.17647058823529</c:v>
                </c:pt>
                <c:pt idx="3">
                  <c:v>35.294117647058826</c:v>
                </c:pt>
                <c:pt idx="4">
                  <c:v>41.17647058823529</c:v>
                </c:pt>
                <c:pt idx="5">
                  <c:v>35.294117647058826</c:v>
                </c:pt>
                <c:pt idx="6">
                  <c:v>41.17647058823529</c:v>
                </c:pt>
                <c:pt idx="7">
                  <c:v>35.294117647058826</c:v>
                </c:pt>
                <c:pt idx="8">
                  <c:v>41.17647058823529</c:v>
                </c:pt>
                <c:pt idx="9">
                  <c:v>35.294117647058826</c:v>
                </c:pt>
                <c:pt idx="10">
                  <c:v>35.294117647058826</c:v>
                </c:pt>
                <c:pt idx="11">
                  <c:v>41.17647058823529</c:v>
                </c:pt>
                <c:pt idx="12">
                  <c:v>41.17647058823529</c:v>
                </c:pt>
                <c:pt idx="13">
                  <c:v>35.294117647058826</c:v>
                </c:pt>
                <c:pt idx="14">
                  <c:v>35.294117647058826</c:v>
                </c:pt>
                <c:pt idx="15">
                  <c:v>41.17647058823529</c:v>
                </c:pt>
                <c:pt idx="16">
                  <c:v>41.17647058823529</c:v>
                </c:pt>
                <c:pt idx="17">
                  <c:v>41.17647058823529</c:v>
                </c:pt>
                <c:pt idx="18">
                  <c:v>29.411764705882355</c:v>
                </c:pt>
                <c:pt idx="19">
                  <c:v>35.294117647058826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B-4E1B-BD48-3D28040B53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27"/>
        <c:axId val="480942320"/>
        <c:axId val="480944240"/>
      </c:barChart>
      <c:catAx>
        <c:axId val="48094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944240"/>
        <c:crosses val="autoZero"/>
        <c:auto val="1"/>
        <c:lblAlgn val="ctr"/>
        <c:lblOffset val="100"/>
        <c:noMultiLvlLbl val="0"/>
      </c:catAx>
      <c:valAx>
        <c:axId val="48094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94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Nilai Pretes Eks-Rendah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Sheet4!$B$88:$B$102</c:f>
              <c:strCache>
                <c:ptCount val="15"/>
                <c:pt idx="0">
                  <c:v>Rendah-1</c:v>
                </c:pt>
                <c:pt idx="1">
                  <c:v>Rendah-2</c:v>
                </c:pt>
                <c:pt idx="2">
                  <c:v>Rendah-3</c:v>
                </c:pt>
                <c:pt idx="3">
                  <c:v>Rendah-4</c:v>
                </c:pt>
                <c:pt idx="4">
                  <c:v>Rendah-5</c:v>
                </c:pt>
                <c:pt idx="5">
                  <c:v>Rendah-6</c:v>
                </c:pt>
                <c:pt idx="6">
                  <c:v>Rendah-7</c:v>
                </c:pt>
                <c:pt idx="7">
                  <c:v>Rendah-8</c:v>
                </c:pt>
                <c:pt idx="8">
                  <c:v>Rendah-9</c:v>
                </c:pt>
                <c:pt idx="9">
                  <c:v>Rendah-10</c:v>
                </c:pt>
                <c:pt idx="10">
                  <c:v>Rendah-11</c:v>
                </c:pt>
                <c:pt idx="11">
                  <c:v>Rendah-12</c:v>
                </c:pt>
                <c:pt idx="12">
                  <c:v>Rendah-13</c:v>
                </c:pt>
                <c:pt idx="13">
                  <c:v>Rendah-14</c:v>
                </c:pt>
                <c:pt idx="14">
                  <c:v>Rendah-15</c:v>
                </c:pt>
              </c:strCache>
            </c:strRef>
          </c:cat>
          <c:val>
            <c:numRef>
              <c:f>Sheet4!$C$88:$C$102</c:f>
              <c:numCache>
                <c:formatCode>0</c:formatCode>
                <c:ptCount val="15"/>
                <c:pt idx="0">
                  <c:v>23.52941176470588</c:v>
                </c:pt>
                <c:pt idx="1">
                  <c:v>29.411764705882355</c:v>
                </c:pt>
                <c:pt idx="2">
                  <c:v>23.52941176470588</c:v>
                </c:pt>
                <c:pt idx="3">
                  <c:v>29.411764705882355</c:v>
                </c:pt>
                <c:pt idx="4">
                  <c:v>23.52941176470588</c:v>
                </c:pt>
                <c:pt idx="5">
                  <c:v>23.52941176470588</c:v>
                </c:pt>
                <c:pt idx="6">
                  <c:v>29.411764705882355</c:v>
                </c:pt>
                <c:pt idx="7">
                  <c:v>23.52941176470588</c:v>
                </c:pt>
                <c:pt idx="8">
                  <c:v>29.411764705882355</c:v>
                </c:pt>
                <c:pt idx="9">
                  <c:v>29.411764705882355</c:v>
                </c:pt>
                <c:pt idx="10">
                  <c:v>23.52941176470588</c:v>
                </c:pt>
                <c:pt idx="11">
                  <c:v>23.52941176470588</c:v>
                </c:pt>
                <c:pt idx="12">
                  <c:v>23.52941176470588</c:v>
                </c:pt>
                <c:pt idx="13">
                  <c:v>23.52941176470588</c:v>
                </c:pt>
                <c:pt idx="14">
                  <c:v>29.411764705882355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0-465F-952E-ED1B0F918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-27"/>
        <c:axId val="1185966720"/>
        <c:axId val="1185967200"/>
      </c:barChart>
      <c:catAx>
        <c:axId val="11859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967200"/>
        <c:crosses val="autoZero"/>
        <c:auto val="1"/>
        <c:lblAlgn val="ctr"/>
        <c:lblOffset val="100"/>
        <c:noMultiLvlLbl val="0"/>
      </c:catAx>
      <c:valAx>
        <c:axId val="118596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96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Rata-rata Nilai Pretest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Sheet4!$C$117</c:f>
              <c:strCache>
                <c:ptCount val="1"/>
                <c:pt idx="0">
                  <c:v>Rata-rata Nilai Pretest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Sheet4!$B$118:$B$120</c:f>
              <c:strCache>
                <c:ptCount val="3"/>
                <c:pt idx="0">
                  <c:v>Eks-Tinggi</c:v>
                </c:pt>
                <c:pt idx="1">
                  <c:v>Eks-Sedang</c:v>
                </c:pt>
                <c:pt idx="2">
                  <c:v>Eks-Rendah</c:v>
                </c:pt>
              </c:strCache>
            </c:strRef>
          </c:cat>
          <c:val>
            <c:numRef>
              <c:f>Sheet4!$C$118:$C$120</c:f>
              <c:numCache>
                <c:formatCode>0</c:formatCode>
                <c:ptCount val="3"/>
                <c:pt idx="0">
                  <c:v>47.058823529411768</c:v>
                </c:pt>
                <c:pt idx="1">
                  <c:v>37.941176470588225</c:v>
                </c:pt>
                <c:pt idx="2">
                  <c:v>25.882352941176464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F-4C39-81D7-B1585AF560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5651200"/>
        <c:axId val="1185650720"/>
      </c:barChart>
      <c:catAx>
        <c:axId val="118565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650720"/>
        <c:crosses val="autoZero"/>
        <c:auto val="1"/>
        <c:lblAlgn val="ctr"/>
        <c:lblOffset val="100"/>
        <c:noMultiLvlLbl val="0"/>
      </c:catAx>
      <c:valAx>
        <c:axId val="118565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65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Presentase</a:t>
            </a:r>
            <a:r>
              <a:rPr lang="en-ID" baseline="0"/>
              <a:t> </a:t>
            </a:r>
            <a:r>
              <a:rPr lang="en-ID"/>
              <a:t>Aktivitas</a:t>
            </a:r>
            <a:r>
              <a:rPr lang="en-ID" baseline="0"/>
              <a:t> Guru dan Siswa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Sheet8!$C$1</c:f>
              <c:strCache>
                <c:ptCount val="1"/>
                <c:pt idx="0">
                  <c:v>Guru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Sheet8!$A$2:$B$13</c:f>
              <c:multiLvlStrCache>
                <c:ptCount val="12"/>
                <c:lvl>
                  <c:pt idx="0">
                    <c:v>Tinggi</c:v>
                  </c:pt>
                  <c:pt idx="1">
                    <c:v>Sedang</c:v>
                  </c:pt>
                  <c:pt idx="2">
                    <c:v>Rendah</c:v>
                  </c:pt>
                  <c:pt idx="3">
                    <c:v>Tinggi</c:v>
                  </c:pt>
                  <c:pt idx="4">
                    <c:v>Sedang</c:v>
                  </c:pt>
                  <c:pt idx="5">
                    <c:v>Rendah</c:v>
                  </c:pt>
                  <c:pt idx="6">
                    <c:v>Tinggi</c:v>
                  </c:pt>
                  <c:pt idx="7">
                    <c:v>Sedang</c:v>
                  </c:pt>
                  <c:pt idx="8">
                    <c:v>Rendah</c:v>
                  </c:pt>
                  <c:pt idx="9">
                    <c:v>Tinggi</c:v>
                  </c:pt>
                  <c:pt idx="10">
                    <c:v>Sedang</c:v>
                  </c:pt>
                  <c:pt idx="11">
                    <c:v>Rendah</c:v>
                  </c:pt>
                </c:lvl>
                <c:lvl>
                  <c:pt idx="0">
                    <c:v>1. Pengenalan Konsep dan Pemahaman Dasar</c:v>
                  </c:pt>
                  <c:pt idx="3">
                    <c:v>2. Eksplorasi dan Analisis</c:v>
                  </c:pt>
                  <c:pt idx="6">
                    <c:v>3. Penerapan dan Pemecahan Masalah</c:v>
                  </c:pt>
                  <c:pt idx="9">
                    <c:v>4. Refleksi dan Evaluasi</c:v>
                  </c:pt>
                </c:lvl>
              </c:multiLvlStrCache>
            </c:multiLvlStrRef>
          </c:cat>
          <c:val>
            <c:numRef>
              <c:f>Sheet8!$C$2:$C$13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30</c:v>
                </c:pt>
                <c:pt idx="7">
                  <c:v>40</c:v>
                </c:pt>
                <c:pt idx="8">
                  <c:v>50</c:v>
                </c:pt>
                <c:pt idx="9">
                  <c:v>20</c:v>
                </c:pt>
                <c:pt idx="10">
                  <c:v>30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8-4946-8D5D-40B11E16BB62}"/>
            </c:ext>
          </c:extLst>
        </c:ser>
        <c:ser>
          <c:idx val="1"/>
          <c:order val="1"/>
          <c:tx>
            <c:strRef>
              <c:f>Sheet8!$D$1</c:f>
              <c:strCache>
                <c:ptCount val="1"/>
                <c:pt idx="0">
                  <c:v>Siswa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Sheet8!$A$2:$B$13</c:f>
              <c:multiLvlStrCache>
                <c:ptCount val="12"/>
                <c:lvl>
                  <c:pt idx="0">
                    <c:v>Tinggi</c:v>
                  </c:pt>
                  <c:pt idx="1">
                    <c:v>Sedang</c:v>
                  </c:pt>
                  <c:pt idx="2">
                    <c:v>Rendah</c:v>
                  </c:pt>
                  <c:pt idx="3">
                    <c:v>Tinggi</c:v>
                  </c:pt>
                  <c:pt idx="4">
                    <c:v>Sedang</c:v>
                  </c:pt>
                  <c:pt idx="5">
                    <c:v>Rendah</c:v>
                  </c:pt>
                  <c:pt idx="6">
                    <c:v>Tinggi</c:v>
                  </c:pt>
                  <c:pt idx="7">
                    <c:v>Sedang</c:v>
                  </c:pt>
                  <c:pt idx="8">
                    <c:v>Rendah</c:v>
                  </c:pt>
                  <c:pt idx="9">
                    <c:v>Tinggi</c:v>
                  </c:pt>
                  <c:pt idx="10">
                    <c:v>Sedang</c:v>
                  </c:pt>
                  <c:pt idx="11">
                    <c:v>Rendah</c:v>
                  </c:pt>
                </c:lvl>
                <c:lvl>
                  <c:pt idx="0">
                    <c:v>1. Pengenalan Konsep dan Pemahaman Dasar</c:v>
                  </c:pt>
                  <c:pt idx="3">
                    <c:v>2. Eksplorasi dan Analisis</c:v>
                  </c:pt>
                  <c:pt idx="6">
                    <c:v>3. Penerapan dan Pemecahan Masalah</c:v>
                  </c:pt>
                  <c:pt idx="9">
                    <c:v>4. Refleksi dan Evaluasi</c:v>
                  </c:pt>
                </c:lvl>
              </c:multiLvlStrCache>
            </c:multiLvlStrRef>
          </c:cat>
          <c:val>
            <c:numRef>
              <c:f>Sheet8!$D$2:$D$13</c:f>
              <c:numCache>
                <c:formatCode>General</c:formatCode>
                <c:ptCount val="12"/>
                <c:pt idx="0">
                  <c:v>50</c:v>
                </c:pt>
                <c:pt idx="1">
                  <c:v>40</c:v>
                </c:pt>
                <c:pt idx="2">
                  <c:v>30</c:v>
                </c:pt>
                <c:pt idx="3">
                  <c:v>60</c:v>
                </c:pt>
                <c:pt idx="4">
                  <c:v>50</c:v>
                </c:pt>
                <c:pt idx="5">
                  <c:v>40</c:v>
                </c:pt>
                <c:pt idx="6">
                  <c:v>70</c:v>
                </c:pt>
                <c:pt idx="7">
                  <c:v>60</c:v>
                </c:pt>
                <c:pt idx="8">
                  <c:v>50</c:v>
                </c:pt>
                <c:pt idx="9">
                  <c:v>80</c:v>
                </c:pt>
                <c:pt idx="10">
                  <c:v>70</c:v>
                </c:pt>
                <c:pt idx="1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8-4946-8D5D-40B11E16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9502319"/>
        <c:axId val="1389497999"/>
      </c:barChart>
      <c:catAx>
        <c:axId val="138950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497999"/>
        <c:crosses val="autoZero"/>
        <c:auto val="1"/>
        <c:lblAlgn val="ctr"/>
        <c:lblOffset val="100"/>
        <c:noMultiLvlLbl val="0"/>
      </c:catAx>
      <c:valAx>
        <c:axId val="138949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50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posttest!$AT$7</c:f>
              <c:strCache>
                <c:ptCount val="1"/>
                <c:pt idx="0">
                  <c:v>Nilai Postest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posttest!$AS$8:$AS$50</c:f>
              <c:strCache>
                <c:ptCount val="43"/>
                <c:pt idx="0">
                  <c:v>Tinggi-1</c:v>
                </c:pt>
                <c:pt idx="1">
                  <c:v>Tinggi-2</c:v>
                </c:pt>
                <c:pt idx="2">
                  <c:v>Tinggi-3</c:v>
                </c:pt>
                <c:pt idx="3">
                  <c:v>Tinggi-4</c:v>
                </c:pt>
                <c:pt idx="4">
                  <c:v>Tinggi-5</c:v>
                </c:pt>
                <c:pt idx="5">
                  <c:v>Tinggi-6</c:v>
                </c:pt>
                <c:pt idx="6">
                  <c:v>Tinggi-7</c:v>
                </c:pt>
                <c:pt idx="7">
                  <c:v>Tinggi-8</c:v>
                </c:pt>
                <c:pt idx="8">
                  <c:v>Sedang-1</c:v>
                </c:pt>
                <c:pt idx="9">
                  <c:v>Sedang-2</c:v>
                </c:pt>
                <c:pt idx="10">
                  <c:v>Sedang-3</c:v>
                </c:pt>
                <c:pt idx="11">
                  <c:v>Sedang-4</c:v>
                </c:pt>
                <c:pt idx="12">
                  <c:v>Sedang-5</c:v>
                </c:pt>
                <c:pt idx="13">
                  <c:v>Sedang-6</c:v>
                </c:pt>
                <c:pt idx="14">
                  <c:v>Sedang-7</c:v>
                </c:pt>
                <c:pt idx="15">
                  <c:v>Sedang-8</c:v>
                </c:pt>
                <c:pt idx="16">
                  <c:v>Sedang-9</c:v>
                </c:pt>
                <c:pt idx="17">
                  <c:v>Sedang-10</c:v>
                </c:pt>
                <c:pt idx="18">
                  <c:v>Sedang-11</c:v>
                </c:pt>
                <c:pt idx="19">
                  <c:v>Sedang-12</c:v>
                </c:pt>
                <c:pt idx="20">
                  <c:v>Sedang-13</c:v>
                </c:pt>
                <c:pt idx="21">
                  <c:v>Sedang-14</c:v>
                </c:pt>
                <c:pt idx="22">
                  <c:v>Sedang-15</c:v>
                </c:pt>
                <c:pt idx="23">
                  <c:v>Sedang-16</c:v>
                </c:pt>
                <c:pt idx="24">
                  <c:v>Sedang-17</c:v>
                </c:pt>
                <c:pt idx="25">
                  <c:v>Sedang-18</c:v>
                </c:pt>
                <c:pt idx="26">
                  <c:v>Sedang-19</c:v>
                </c:pt>
                <c:pt idx="27">
                  <c:v>Sedang-20</c:v>
                </c:pt>
                <c:pt idx="28">
                  <c:v>Rendah-1</c:v>
                </c:pt>
                <c:pt idx="29">
                  <c:v>Rendah-2</c:v>
                </c:pt>
                <c:pt idx="30">
                  <c:v>Rendah-3</c:v>
                </c:pt>
                <c:pt idx="31">
                  <c:v>Rendah-4</c:v>
                </c:pt>
                <c:pt idx="32">
                  <c:v>Rendah-5</c:v>
                </c:pt>
                <c:pt idx="33">
                  <c:v>Rendah-6</c:v>
                </c:pt>
                <c:pt idx="34">
                  <c:v>Rendah-7</c:v>
                </c:pt>
                <c:pt idx="35">
                  <c:v>Rendah-8</c:v>
                </c:pt>
                <c:pt idx="36">
                  <c:v>Rendah-9</c:v>
                </c:pt>
                <c:pt idx="37">
                  <c:v>Rendah-10</c:v>
                </c:pt>
                <c:pt idx="38">
                  <c:v>Rendah-11</c:v>
                </c:pt>
                <c:pt idx="39">
                  <c:v>Rendah-12</c:v>
                </c:pt>
                <c:pt idx="40">
                  <c:v>Rendah-13</c:v>
                </c:pt>
                <c:pt idx="41">
                  <c:v>Rendah-14</c:v>
                </c:pt>
                <c:pt idx="42">
                  <c:v>Rendah-15</c:v>
                </c:pt>
              </c:strCache>
            </c:strRef>
          </c:cat>
          <c:val>
            <c:numRef>
              <c:f>posttest!$AT$8:$AT$50</c:f>
              <c:numCache>
                <c:formatCode>0</c:formatCode>
                <c:ptCount val="43"/>
                <c:pt idx="0">
                  <c:v>94.117647058823522</c:v>
                </c:pt>
                <c:pt idx="1">
                  <c:v>88.235294117647058</c:v>
                </c:pt>
                <c:pt idx="2">
                  <c:v>82.35294117647058</c:v>
                </c:pt>
                <c:pt idx="3">
                  <c:v>88.235294117647058</c:v>
                </c:pt>
                <c:pt idx="4">
                  <c:v>82.35294117647058</c:v>
                </c:pt>
                <c:pt idx="5">
                  <c:v>88.235294117647058</c:v>
                </c:pt>
                <c:pt idx="6">
                  <c:v>82.35294117647058</c:v>
                </c:pt>
                <c:pt idx="7">
                  <c:v>94.117647058823522</c:v>
                </c:pt>
                <c:pt idx="8">
                  <c:v>82.35294117647058</c:v>
                </c:pt>
                <c:pt idx="9">
                  <c:v>76.470588235294116</c:v>
                </c:pt>
                <c:pt idx="10">
                  <c:v>70.588235294117652</c:v>
                </c:pt>
                <c:pt idx="11">
                  <c:v>76.470588235294116</c:v>
                </c:pt>
                <c:pt idx="12">
                  <c:v>82.35294117647058</c:v>
                </c:pt>
                <c:pt idx="13">
                  <c:v>70.588235294117652</c:v>
                </c:pt>
                <c:pt idx="14">
                  <c:v>76.470588235294116</c:v>
                </c:pt>
                <c:pt idx="15">
                  <c:v>76.470588235294116</c:v>
                </c:pt>
                <c:pt idx="16">
                  <c:v>70.588235294117652</c:v>
                </c:pt>
                <c:pt idx="17">
                  <c:v>76.470588235294116</c:v>
                </c:pt>
                <c:pt idx="18">
                  <c:v>76.470588235294116</c:v>
                </c:pt>
                <c:pt idx="19">
                  <c:v>76.470588235294116</c:v>
                </c:pt>
                <c:pt idx="20">
                  <c:v>70.588235294117652</c:v>
                </c:pt>
                <c:pt idx="21">
                  <c:v>82.35294117647058</c:v>
                </c:pt>
                <c:pt idx="22">
                  <c:v>76.470588235294116</c:v>
                </c:pt>
                <c:pt idx="23">
                  <c:v>88.235294117647058</c:v>
                </c:pt>
                <c:pt idx="24">
                  <c:v>64.705882352941174</c:v>
                </c:pt>
                <c:pt idx="25">
                  <c:v>76.470588235294116</c:v>
                </c:pt>
                <c:pt idx="26">
                  <c:v>70.588235294117652</c:v>
                </c:pt>
                <c:pt idx="27">
                  <c:v>76.470588235294116</c:v>
                </c:pt>
                <c:pt idx="28">
                  <c:v>76.470588235294116</c:v>
                </c:pt>
                <c:pt idx="29">
                  <c:v>58.82352941176471</c:v>
                </c:pt>
                <c:pt idx="30">
                  <c:v>76.470588235294116</c:v>
                </c:pt>
                <c:pt idx="31">
                  <c:v>58.82352941176471</c:v>
                </c:pt>
                <c:pt idx="32">
                  <c:v>58.82352941176471</c:v>
                </c:pt>
                <c:pt idx="33">
                  <c:v>76.470588235294116</c:v>
                </c:pt>
                <c:pt idx="34">
                  <c:v>58.82352941176471</c:v>
                </c:pt>
                <c:pt idx="35">
                  <c:v>64.705882352941174</c:v>
                </c:pt>
                <c:pt idx="36">
                  <c:v>58.82352941176471</c:v>
                </c:pt>
                <c:pt idx="37">
                  <c:v>52.941176470588239</c:v>
                </c:pt>
                <c:pt idx="38">
                  <c:v>58.82352941176471</c:v>
                </c:pt>
                <c:pt idx="39">
                  <c:v>76.470588235294116</c:v>
                </c:pt>
                <c:pt idx="40">
                  <c:v>58.82352941176471</c:v>
                </c:pt>
                <c:pt idx="41">
                  <c:v>58.82352941176471</c:v>
                </c:pt>
                <c:pt idx="42">
                  <c:v>47.058823529411761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D-45AA-A4D8-5E1470257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1336111"/>
        <c:axId val="1051338031"/>
      </c:barChart>
      <c:catAx>
        <c:axId val="1051336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338031"/>
        <c:crosses val="autoZero"/>
        <c:auto val="1"/>
        <c:lblAlgn val="ctr"/>
        <c:lblOffset val="100"/>
        <c:noMultiLvlLbl val="0"/>
      </c:catAx>
      <c:valAx>
        <c:axId val="105133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336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Presentase Gain Eks-Tinggi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'gain cr ir masing kelompok'!$C$2</c:f>
              <c:strCache>
                <c:ptCount val="1"/>
                <c:pt idx="0">
                  <c:v>Presentase Gain CR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'gain cr ir masing kelompok'!$A$3:$A$10</c:f>
              <c:strCache>
                <c:ptCount val="8"/>
                <c:pt idx="0">
                  <c:v>Tinggi-1</c:v>
                </c:pt>
                <c:pt idx="1">
                  <c:v>Tinggi-2</c:v>
                </c:pt>
                <c:pt idx="2">
                  <c:v>Tinggi-3</c:v>
                </c:pt>
                <c:pt idx="3">
                  <c:v>Tinggi-4</c:v>
                </c:pt>
                <c:pt idx="4">
                  <c:v>Tinggi-5</c:v>
                </c:pt>
                <c:pt idx="5">
                  <c:v>Tinggi-6</c:v>
                </c:pt>
                <c:pt idx="6">
                  <c:v>Tinggi-7</c:v>
                </c:pt>
                <c:pt idx="7">
                  <c:v>Tinggi-8</c:v>
                </c:pt>
              </c:strCache>
            </c:strRef>
          </c:cat>
          <c:val>
            <c:numRef>
              <c:f>'gain cr ir masing kelompok'!$C$3:$C$10</c:f>
              <c:numCache>
                <c:formatCode>0</c:formatCode>
                <c:ptCount val="8"/>
                <c:pt idx="0">
                  <c:v>50</c:v>
                </c:pt>
                <c:pt idx="1">
                  <c:v>60</c:v>
                </c:pt>
                <c:pt idx="2">
                  <c:v>50</c:v>
                </c:pt>
                <c:pt idx="3">
                  <c:v>60</c:v>
                </c:pt>
                <c:pt idx="4">
                  <c:v>66.666666666666657</c:v>
                </c:pt>
                <c:pt idx="5">
                  <c:v>50</c:v>
                </c:pt>
                <c:pt idx="6">
                  <c:v>40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75-41CF-9CCD-189F343CF819}"/>
            </c:ext>
          </c:extLst>
        </c:ser>
        <c:ser>
          <c:idx val="3"/>
          <c:order val="3"/>
          <c:tx>
            <c:strRef>
              <c:f>'gain cr ir masing kelompok'!$E$2</c:f>
              <c:strCache>
                <c:ptCount val="1"/>
                <c:pt idx="0">
                  <c:v>Presentase Gain IR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'gain cr ir masing kelompok'!$A$3:$A$10</c:f>
              <c:strCache>
                <c:ptCount val="8"/>
                <c:pt idx="0">
                  <c:v>Tinggi-1</c:v>
                </c:pt>
                <c:pt idx="1">
                  <c:v>Tinggi-2</c:v>
                </c:pt>
                <c:pt idx="2">
                  <c:v>Tinggi-3</c:v>
                </c:pt>
                <c:pt idx="3">
                  <c:v>Tinggi-4</c:v>
                </c:pt>
                <c:pt idx="4">
                  <c:v>Tinggi-5</c:v>
                </c:pt>
                <c:pt idx="5">
                  <c:v>Tinggi-6</c:v>
                </c:pt>
                <c:pt idx="6">
                  <c:v>Tinggi-7</c:v>
                </c:pt>
                <c:pt idx="7">
                  <c:v>Tinggi-8</c:v>
                </c:pt>
              </c:strCache>
            </c:strRef>
          </c:cat>
          <c:val>
            <c:numRef>
              <c:f>'gain cr ir masing kelompok'!$E$3:$E$10</c:f>
              <c:numCache>
                <c:formatCode>0</c:formatCode>
                <c:ptCount val="8"/>
                <c:pt idx="0">
                  <c:v>100</c:v>
                </c:pt>
                <c:pt idx="1">
                  <c:v>66.666666666666657</c:v>
                </c:pt>
                <c:pt idx="2">
                  <c:v>80</c:v>
                </c:pt>
                <c:pt idx="3">
                  <c:v>80</c:v>
                </c:pt>
                <c:pt idx="4">
                  <c:v>50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75-41CF-9CCD-189F343CF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986640"/>
        <c:axId val="889978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'gain cr ir masing kelompok'!$B$2</c15:sqref>
                        </c15:formulaRef>
                      </c:ext>
                    </c:extLst>
                    <c:strCache>
                      <c:ptCount val="1"/>
                      <c:pt idx="0">
                        <c:v>Gain CR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'gain cr ir masing kelompok'!$A$3:$A$10</c15:sqref>
                        </c15:formulaRef>
                      </c:ext>
                    </c:extLst>
                    <c:strCache>
                      <c:ptCount val="8"/>
                      <c:pt idx="0">
                        <c:v>Tinggi-1</c:v>
                      </c:pt>
                      <c:pt idx="1">
                        <c:v>Tinggi-2</c:v>
                      </c:pt>
                      <c:pt idx="2">
                        <c:v>Tinggi-3</c:v>
                      </c:pt>
                      <c:pt idx="3">
                        <c:v>Tinggi-4</c:v>
                      </c:pt>
                      <c:pt idx="4">
                        <c:v>Tinggi-5</c:v>
                      </c:pt>
                      <c:pt idx="5">
                        <c:v>Tinggi-6</c:v>
                      </c:pt>
                      <c:pt idx="6">
                        <c:v>Tinggi-7</c:v>
                      </c:pt>
                      <c:pt idx="7">
                        <c:v>Tinggi-8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'gain cr ir masing kelompok'!$B$3:$B$10</c15:sqref>
                        </c15:formulaRef>
                      </c:ext>
                    </c:extLst>
                    <c:numCache>
                      <c:formatCode>0.0</c:formatCode>
                      <c:ptCount val="8"/>
                      <c:pt idx="0">
                        <c:v>0.5</c:v>
                      </c:pt>
                      <c:pt idx="1">
                        <c:v>0.6</c:v>
                      </c:pt>
                      <c:pt idx="2">
                        <c:v>0.5</c:v>
                      </c:pt>
                      <c:pt idx="3">
                        <c:v>0.6</c:v>
                      </c:pt>
                      <c:pt idx="4">
                        <c:v>0.66666666666666663</c:v>
                      </c:pt>
                      <c:pt idx="5">
                        <c:v>0.5</c:v>
                      </c:pt>
                      <c:pt idx="6">
                        <c:v>0.4</c:v>
                      </c:pt>
                      <c:pt idx="7">
                        <c:v>0.8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175-41CF-9CCD-189F343CF8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'gain cr ir masing kelompok'!$D$2</c15:sqref>
                        </c15:formulaRef>
                      </c:ext>
                    </c:extLst>
                    <c:strCache>
                      <c:ptCount val="1"/>
                      <c:pt idx="0">
                        <c:v>Gain IR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'gain cr ir masing kelompok'!$A$3:$A$10</c15:sqref>
                        </c15:formulaRef>
                      </c:ext>
                    </c:extLst>
                    <c:strCache>
                      <c:ptCount val="8"/>
                      <c:pt idx="0">
                        <c:v>Tinggi-1</c:v>
                      </c:pt>
                      <c:pt idx="1">
                        <c:v>Tinggi-2</c:v>
                      </c:pt>
                      <c:pt idx="2">
                        <c:v>Tinggi-3</c:v>
                      </c:pt>
                      <c:pt idx="3">
                        <c:v>Tinggi-4</c:v>
                      </c:pt>
                      <c:pt idx="4">
                        <c:v>Tinggi-5</c:v>
                      </c:pt>
                      <c:pt idx="5">
                        <c:v>Tinggi-6</c:v>
                      </c:pt>
                      <c:pt idx="6">
                        <c:v>Tinggi-7</c:v>
                      </c:pt>
                      <c:pt idx="7">
                        <c:v>Tinggi-8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'gain cr ir masing kelompok'!$D$3:$D$10</c15:sqref>
                        </c15:formulaRef>
                      </c:ext>
                    </c:extLst>
                    <c:numCache>
                      <c:formatCode>0.0</c:formatCode>
                      <c:ptCount val="8"/>
                      <c:pt idx="0">
                        <c:v>1</c:v>
                      </c:pt>
                      <c:pt idx="1">
                        <c:v>0.66666666666666663</c:v>
                      </c:pt>
                      <c:pt idx="2">
                        <c:v>0.8</c:v>
                      </c:pt>
                      <c:pt idx="3">
                        <c:v>0.8</c:v>
                      </c:pt>
                      <c:pt idx="4">
                        <c:v>0.5</c:v>
                      </c:pt>
                      <c:pt idx="5">
                        <c:v>0.8</c:v>
                      </c:pt>
                      <c:pt idx="6">
                        <c:v>0.8</c:v>
                      </c:pt>
                      <c:pt idx="7">
                        <c:v>0.8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175-41CF-9CCD-189F343CF819}"/>
                  </c:ext>
                </c:extLst>
              </c15:ser>
            </c15:filteredBarSeries>
          </c:ext>
        </c:extLst>
      </c:barChart>
      <c:catAx>
        <c:axId val="88998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978960"/>
        <c:crosses val="autoZero"/>
        <c:auto val="1"/>
        <c:lblAlgn val="ctr"/>
        <c:lblOffset val="100"/>
        <c:noMultiLvlLbl val="0"/>
      </c:catAx>
      <c:valAx>
        <c:axId val="8899789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98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Presentase Gain Eks-Sedang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'gain cr ir masing kelompok'!$C$11</c:f>
              <c:strCache>
                <c:ptCount val="1"/>
                <c:pt idx="0">
                  <c:v>Presentase Gain CR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'gain cr ir masing kelompok'!$A$12:$A$31</c:f>
              <c:strCache>
                <c:ptCount val="20"/>
                <c:pt idx="0">
                  <c:v>Sedang-1</c:v>
                </c:pt>
                <c:pt idx="1">
                  <c:v>Sedang-2</c:v>
                </c:pt>
                <c:pt idx="2">
                  <c:v>Sedang-3</c:v>
                </c:pt>
                <c:pt idx="3">
                  <c:v>Sedang-4</c:v>
                </c:pt>
                <c:pt idx="4">
                  <c:v>Sedang-5</c:v>
                </c:pt>
                <c:pt idx="5">
                  <c:v>Sedang-6</c:v>
                </c:pt>
                <c:pt idx="6">
                  <c:v>Sedang-7</c:v>
                </c:pt>
                <c:pt idx="7">
                  <c:v>Sedang-8</c:v>
                </c:pt>
                <c:pt idx="8">
                  <c:v>Sedang-9</c:v>
                </c:pt>
                <c:pt idx="9">
                  <c:v>Sedang-10</c:v>
                </c:pt>
                <c:pt idx="10">
                  <c:v>Sedang-11</c:v>
                </c:pt>
                <c:pt idx="11">
                  <c:v>Sedang-12</c:v>
                </c:pt>
                <c:pt idx="12">
                  <c:v>Sedang-13</c:v>
                </c:pt>
                <c:pt idx="13">
                  <c:v>Sedang-14</c:v>
                </c:pt>
                <c:pt idx="14">
                  <c:v>Sedang-15</c:v>
                </c:pt>
                <c:pt idx="15">
                  <c:v>Sedang-16</c:v>
                </c:pt>
                <c:pt idx="16">
                  <c:v>Sedang-17</c:v>
                </c:pt>
                <c:pt idx="17">
                  <c:v>Sedang-18</c:v>
                </c:pt>
                <c:pt idx="18">
                  <c:v>Sedang-19</c:v>
                </c:pt>
                <c:pt idx="19">
                  <c:v>Sedang-20</c:v>
                </c:pt>
              </c:strCache>
            </c:strRef>
          </c:cat>
          <c:val>
            <c:numRef>
              <c:f>'gain cr ir masing kelompok'!$C$12:$C$31</c:f>
              <c:numCache>
                <c:formatCode>0</c:formatCode>
                <c:ptCount val="20"/>
                <c:pt idx="0">
                  <c:v>71.428571428571431</c:v>
                </c:pt>
                <c:pt idx="1">
                  <c:v>50</c:v>
                </c:pt>
                <c:pt idx="2">
                  <c:v>50</c:v>
                </c:pt>
                <c:pt idx="3">
                  <c:v>57.142857142857139</c:v>
                </c:pt>
                <c:pt idx="4">
                  <c:v>50</c:v>
                </c:pt>
                <c:pt idx="5">
                  <c:v>42.857142857142854</c:v>
                </c:pt>
                <c:pt idx="6">
                  <c:v>50</c:v>
                </c:pt>
                <c:pt idx="7">
                  <c:v>42.857142857142854</c:v>
                </c:pt>
                <c:pt idx="8">
                  <c:v>33.333333333333329</c:v>
                </c:pt>
                <c:pt idx="9">
                  <c:v>57.142857142857139</c:v>
                </c:pt>
                <c:pt idx="10">
                  <c:v>71.428571428571431</c:v>
                </c:pt>
                <c:pt idx="11">
                  <c:v>50</c:v>
                </c:pt>
                <c:pt idx="12">
                  <c:v>50</c:v>
                </c:pt>
                <c:pt idx="13">
                  <c:v>57.142857142857139</c:v>
                </c:pt>
                <c:pt idx="14">
                  <c:v>57.142857142857139</c:v>
                </c:pt>
                <c:pt idx="15">
                  <c:v>66.666666666666657</c:v>
                </c:pt>
                <c:pt idx="16">
                  <c:v>50</c:v>
                </c:pt>
                <c:pt idx="17">
                  <c:v>50</c:v>
                </c:pt>
                <c:pt idx="18">
                  <c:v>62.5</c:v>
                </c:pt>
                <c:pt idx="19">
                  <c:v>71.428571428571431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F-4DD6-BE54-A7C7CA5B4CF1}"/>
            </c:ext>
          </c:extLst>
        </c:ser>
        <c:ser>
          <c:idx val="3"/>
          <c:order val="3"/>
          <c:tx>
            <c:strRef>
              <c:f>'gain cr ir masing kelompok'!$E$11</c:f>
              <c:strCache>
                <c:ptCount val="1"/>
                <c:pt idx="0">
                  <c:v>Presentase Gain IR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'gain cr ir masing kelompok'!$A$12:$A$31</c:f>
              <c:strCache>
                <c:ptCount val="20"/>
                <c:pt idx="0">
                  <c:v>Sedang-1</c:v>
                </c:pt>
                <c:pt idx="1">
                  <c:v>Sedang-2</c:v>
                </c:pt>
                <c:pt idx="2">
                  <c:v>Sedang-3</c:v>
                </c:pt>
                <c:pt idx="3">
                  <c:v>Sedang-4</c:v>
                </c:pt>
                <c:pt idx="4">
                  <c:v>Sedang-5</c:v>
                </c:pt>
                <c:pt idx="5">
                  <c:v>Sedang-6</c:v>
                </c:pt>
                <c:pt idx="6">
                  <c:v>Sedang-7</c:v>
                </c:pt>
                <c:pt idx="7">
                  <c:v>Sedang-8</c:v>
                </c:pt>
                <c:pt idx="8">
                  <c:v>Sedang-9</c:v>
                </c:pt>
                <c:pt idx="9">
                  <c:v>Sedang-10</c:v>
                </c:pt>
                <c:pt idx="10">
                  <c:v>Sedang-11</c:v>
                </c:pt>
                <c:pt idx="11">
                  <c:v>Sedang-12</c:v>
                </c:pt>
                <c:pt idx="12">
                  <c:v>Sedang-13</c:v>
                </c:pt>
                <c:pt idx="13">
                  <c:v>Sedang-14</c:v>
                </c:pt>
                <c:pt idx="14">
                  <c:v>Sedang-15</c:v>
                </c:pt>
                <c:pt idx="15">
                  <c:v>Sedang-16</c:v>
                </c:pt>
                <c:pt idx="16">
                  <c:v>Sedang-17</c:v>
                </c:pt>
                <c:pt idx="17">
                  <c:v>Sedang-18</c:v>
                </c:pt>
                <c:pt idx="18">
                  <c:v>Sedang-19</c:v>
                </c:pt>
                <c:pt idx="19">
                  <c:v>Sedang-20</c:v>
                </c:pt>
              </c:strCache>
            </c:strRef>
          </c:cat>
          <c:val>
            <c:numRef>
              <c:f>'gain cr ir masing kelompok'!$E$12:$E$31</c:f>
              <c:numCache>
                <c:formatCode>0</c:formatCode>
                <c:ptCount val="20"/>
                <c:pt idx="0">
                  <c:v>40</c:v>
                </c:pt>
                <c:pt idx="1">
                  <c:v>60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60</c:v>
                </c:pt>
                <c:pt idx="6">
                  <c:v>60</c:v>
                </c:pt>
                <c:pt idx="7">
                  <c:v>80</c:v>
                </c:pt>
                <c:pt idx="8">
                  <c:v>60</c:v>
                </c:pt>
                <c:pt idx="9">
                  <c:v>60</c:v>
                </c:pt>
                <c:pt idx="10">
                  <c:v>40</c:v>
                </c:pt>
                <c:pt idx="11">
                  <c:v>60</c:v>
                </c:pt>
                <c:pt idx="12">
                  <c:v>60</c:v>
                </c:pt>
                <c:pt idx="13">
                  <c:v>80</c:v>
                </c:pt>
                <c:pt idx="14">
                  <c:v>60</c:v>
                </c:pt>
                <c:pt idx="15">
                  <c:v>80</c:v>
                </c:pt>
                <c:pt idx="16">
                  <c:v>40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F-4DD6-BE54-A7C7CA5B4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707872"/>
        <c:axId val="2067021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'gain cr ir masing kelompok'!$B$11</c15:sqref>
                        </c15:formulaRef>
                      </c:ext>
                    </c:extLst>
                    <c:strCache>
                      <c:ptCount val="1"/>
                      <c:pt idx="0">
                        <c:v>Gain CR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'gain cr ir masing kelompok'!$A$12:$A$31</c15:sqref>
                        </c15:formulaRef>
                      </c:ext>
                    </c:extLst>
                    <c:strCache>
                      <c:ptCount val="20"/>
                      <c:pt idx="0">
                        <c:v>Sedang-1</c:v>
                      </c:pt>
                      <c:pt idx="1">
                        <c:v>Sedang-2</c:v>
                      </c:pt>
                      <c:pt idx="2">
                        <c:v>Sedang-3</c:v>
                      </c:pt>
                      <c:pt idx="3">
                        <c:v>Sedang-4</c:v>
                      </c:pt>
                      <c:pt idx="4">
                        <c:v>Sedang-5</c:v>
                      </c:pt>
                      <c:pt idx="5">
                        <c:v>Sedang-6</c:v>
                      </c:pt>
                      <c:pt idx="6">
                        <c:v>Sedang-7</c:v>
                      </c:pt>
                      <c:pt idx="7">
                        <c:v>Sedang-8</c:v>
                      </c:pt>
                      <c:pt idx="8">
                        <c:v>Sedang-9</c:v>
                      </c:pt>
                      <c:pt idx="9">
                        <c:v>Sedang-10</c:v>
                      </c:pt>
                      <c:pt idx="10">
                        <c:v>Sedang-11</c:v>
                      </c:pt>
                      <c:pt idx="11">
                        <c:v>Sedang-12</c:v>
                      </c:pt>
                      <c:pt idx="12">
                        <c:v>Sedang-13</c:v>
                      </c:pt>
                      <c:pt idx="13">
                        <c:v>Sedang-14</c:v>
                      </c:pt>
                      <c:pt idx="14">
                        <c:v>Sedang-15</c:v>
                      </c:pt>
                      <c:pt idx="15">
                        <c:v>Sedang-16</c:v>
                      </c:pt>
                      <c:pt idx="16">
                        <c:v>Sedang-17</c:v>
                      </c:pt>
                      <c:pt idx="17">
                        <c:v>Sedang-18</c:v>
                      </c:pt>
                      <c:pt idx="18">
                        <c:v>Sedang-19</c:v>
                      </c:pt>
                      <c:pt idx="19">
                        <c:v>Sedang-20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'gain cr ir masing kelompok'!$B$12:$B$31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0.7142857142857143</c:v>
                      </c:pt>
                      <c:pt idx="1">
                        <c:v>0.5</c:v>
                      </c:pt>
                      <c:pt idx="2">
                        <c:v>0.5</c:v>
                      </c:pt>
                      <c:pt idx="3">
                        <c:v>0.5714285714285714</c:v>
                      </c:pt>
                      <c:pt idx="4">
                        <c:v>0.5</c:v>
                      </c:pt>
                      <c:pt idx="5">
                        <c:v>0.42857142857142855</c:v>
                      </c:pt>
                      <c:pt idx="6">
                        <c:v>0.5</c:v>
                      </c:pt>
                      <c:pt idx="7">
                        <c:v>0.42857142857142855</c:v>
                      </c:pt>
                      <c:pt idx="8">
                        <c:v>0.33333333333333331</c:v>
                      </c:pt>
                      <c:pt idx="9">
                        <c:v>0.5714285714285714</c:v>
                      </c:pt>
                      <c:pt idx="10">
                        <c:v>0.7142857142857143</c:v>
                      </c:pt>
                      <c:pt idx="11">
                        <c:v>0.5</c:v>
                      </c:pt>
                      <c:pt idx="12">
                        <c:v>0.5</c:v>
                      </c:pt>
                      <c:pt idx="13">
                        <c:v>0.5714285714285714</c:v>
                      </c:pt>
                      <c:pt idx="14">
                        <c:v>0.5714285714285714</c:v>
                      </c:pt>
                      <c:pt idx="15">
                        <c:v>0.66666666666666663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0.625</c:v>
                      </c:pt>
                      <c:pt idx="19">
                        <c:v>0.7142857142857143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6DF-4DD6-BE54-A7C7CA5B4CF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'gain cr ir masing kelompok'!$D$11</c15:sqref>
                        </c15:formulaRef>
                      </c:ext>
                    </c:extLst>
                    <c:strCache>
                      <c:ptCount val="1"/>
                      <c:pt idx="0">
                        <c:v>Gain IR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'gain cr ir masing kelompok'!$A$12:$A$31</c15:sqref>
                        </c15:formulaRef>
                      </c:ext>
                    </c:extLst>
                    <c:strCache>
                      <c:ptCount val="20"/>
                      <c:pt idx="0">
                        <c:v>Sedang-1</c:v>
                      </c:pt>
                      <c:pt idx="1">
                        <c:v>Sedang-2</c:v>
                      </c:pt>
                      <c:pt idx="2">
                        <c:v>Sedang-3</c:v>
                      </c:pt>
                      <c:pt idx="3">
                        <c:v>Sedang-4</c:v>
                      </c:pt>
                      <c:pt idx="4">
                        <c:v>Sedang-5</c:v>
                      </c:pt>
                      <c:pt idx="5">
                        <c:v>Sedang-6</c:v>
                      </c:pt>
                      <c:pt idx="6">
                        <c:v>Sedang-7</c:v>
                      </c:pt>
                      <c:pt idx="7">
                        <c:v>Sedang-8</c:v>
                      </c:pt>
                      <c:pt idx="8">
                        <c:v>Sedang-9</c:v>
                      </c:pt>
                      <c:pt idx="9">
                        <c:v>Sedang-10</c:v>
                      </c:pt>
                      <c:pt idx="10">
                        <c:v>Sedang-11</c:v>
                      </c:pt>
                      <c:pt idx="11">
                        <c:v>Sedang-12</c:v>
                      </c:pt>
                      <c:pt idx="12">
                        <c:v>Sedang-13</c:v>
                      </c:pt>
                      <c:pt idx="13">
                        <c:v>Sedang-14</c:v>
                      </c:pt>
                      <c:pt idx="14">
                        <c:v>Sedang-15</c:v>
                      </c:pt>
                      <c:pt idx="15">
                        <c:v>Sedang-16</c:v>
                      </c:pt>
                      <c:pt idx="16">
                        <c:v>Sedang-17</c:v>
                      </c:pt>
                      <c:pt idx="17">
                        <c:v>Sedang-18</c:v>
                      </c:pt>
                      <c:pt idx="18">
                        <c:v>Sedang-19</c:v>
                      </c:pt>
                      <c:pt idx="19">
                        <c:v>Sedang-20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'gain cr ir masing kelompok'!$D$12:$D$31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0.4</c:v>
                      </c:pt>
                      <c:pt idx="1">
                        <c:v>0.6</c:v>
                      </c:pt>
                      <c:pt idx="2">
                        <c:v>0.4</c:v>
                      </c:pt>
                      <c:pt idx="3">
                        <c:v>0.6</c:v>
                      </c:pt>
                      <c:pt idx="4">
                        <c:v>0.8</c:v>
                      </c:pt>
                      <c:pt idx="5">
                        <c:v>0.6</c:v>
                      </c:pt>
                      <c:pt idx="6">
                        <c:v>0.6</c:v>
                      </c:pt>
                      <c:pt idx="7">
                        <c:v>0.8</c:v>
                      </c:pt>
                      <c:pt idx="8">
                        <c:v>0.6</c:v>
                      </c:pt>
                      <c:pt idx="9">
                        <c:v>0.6</c:v>
                      </c:pt>
                      <c:pt idx="10">
                        <c:v>0.4</c:v>
                      </c:pt>
                      <c:pt idx="11">
                        <c:v>0.6</c:v>
                      </c:pt>
                      <c:pt idx="12">
                        <c:v>0.6</c:v>
                      </c:pt>
                      <c:pt idx="13">
                        <c:v>0.8</c:v>
                      </c:pt>
                      <c:pt idx="14">
                        <c:v>0.6</c:v>
                      </c:pt>
                      <c:pt idx="15">
                        <c:v>0.8</c:v>
                      </c:pt>
                      <c:pt idx="16">
                        <c:v>0.4</c:v>
                      </c:pt>
                      <c:pt idx="17">
                        <c:v>0.6</c:v>
                      </c:pt>
                      <c:pt idx="18">
                        <c:v>0.6</c:v>
                      </c:pt>
                      <c:pt idx="19">
                        <c:v>0.6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6DF-4DD6-BE54-A7C7CA5B4CF1}"/>
                  </c:ext>
                </c:extLst>
              </c15:ser>
            </c15:filteredBarSeries>
          </c:ext>
        </c:extLst>
      </c:barChart>
      <c:catAx>
        <c:axId val="20670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02112"/>
        <c:crosses val="autoZero"/>
        <c:auto val="1"/>
        <c:lblAlgn val="ctr"/>
        <c:lblOffset val="100"/>
        <c:noMultiLvlLbl val="0"/>
      </c:catAx>
      <c:valAx>
        <c:axId val="20670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0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26632</xdr:rowOff>
    </xdr:from>
    <xdr:to>
      <xdr:col>20</xdr:col>
      <xdr:colOff>70282</xdr:colOff>
      <xdr:row>68</xdr:row>
      <xdr:rowOff>180512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BF5F19-BC34-6F10-72A5-B9FC87D6F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243840</xdr:colOff>
      <xdr:row>3</xdr:row>
      <xdr:rowOff>163830</xdr:rowOff>
    </xdr:from>
    <xdr:to>
      <xdr:col>41</xdr:col>
      <xdr:colOff>579120</xdr:colOff>
      <xdr:row>18</xdr:row>
      <xdr:rowOff>156210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D1C5FF-69BB-C14A-3E8E-275F45479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50</xdr:row>
      <xdr:rowOff>41910</xdr:rowOff>
    </xdr:from>
    <xdr:to>
      <xdr:col>29</xdr:col>
      <xdr:colOff>60960</xdr:colOff>
      <xdr:row>65</xdr:row>
      <xdr:rowOff>41910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8FD80E-43AF-BB29-DC70-0EFF08DC5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121920</xdr:colOff>
      <xdr:row>87</xdr:row>
      <xdr:rowOff>26670</xdr:rowOff>
    </xdr:from>
    <xdr:to>
      <xdr:col>28</xdr:col>
      <xdr:colOff>152400</xdr:colOff>
      <xdr:row>101</xdr:row>
      <xdr:rowOff>7620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A44A695-91CC-2D2B-944D-298089351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152400</xdr:colOff>
      <xdr:row>119</xdr:row>
      <xdr:rowOff>41910</xdr:rowOff>
    </xdr:from>
    <xdr:to>
      <xdr:col>25</xdr:col>
      <xdr:colOff>236220</xdr:colOff>
      <xdr:row>132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3841DC-9DA1-2AD8-80D4-3B34CAFCB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510540</xdr:colOff>
      <xdr:row>1</xdr:row>
      <xdr:rowOff>590550</xdr:rowOff>
    </xdr:from>
    <xdr:to>
      <xdr:col>14</xdr:col>
      <xdr:colOff>205740</xdr:colOff>
      <xdr:row>8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13007F-7B30-CB15-A568-F663236C2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107271</xdr:colOff>
      <xdr:row>53</xdr:row>
      <xdr:rowOff>285565</xdr:rowOff>
    </xdr:from>
    <xdr:to>
      <xdr:col>49</xdr:col>
      <xdr:colOff>432786</xdr:colOff>
      <xdr:row>68</xdr:row>
      <xdr:rowOff>10358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917E81-D012-4558-989B-05F686C71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472440</xdr:colOff>
      <xdr:row>1</xdr:row>
      <xdr:rowOff>64770</xdr:rowOff>
    </xdr:from>
    <xdr:to>
      <xdr:col>13</xdr:col>
      <xdr:colOff>419100</xdr:colOff>
      <xdr:row>12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4CAF24-5F78-076D-4D1C-EF0BFD3B2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464820</xdr:colOff>
      <xdr:row>14</xdr:row>
      <xdr:rowOff>49530</xdr:rowOff>
    </xdr:from>
    <xdr:to>
      <xdr:col>15</xdr:col>
      <xdr:colOff>266700</xdr:colOff>
      <xdr:row>30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F4D643-18CD-F222-D21A-A0B0E9498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426720</xdr:colOff>
      <xdr:row>32</xdr:row>
      <xdr:rowOff>80010</xdr:rowOff>
    </xdr:from>
    <xdr:to>
      <xdr:col>15</xdr:col>
      <xdr:colOff>121920</xdr:colOff>
      <xdr:row>47</xdr:row>
      <xdr:rowOff>80010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4C438C-9E0D-72C1-F0F1-0D10AC88C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6</xdr:row>
      <xdr:rowOff>354330</xdr:rowOff>
    </xdr:from>
    <xdr:to>
      <xdr:col>8</xdr:col>
      <xdr:colOff>457200</xdr:colOff>
      <xdr:row>20</xdr:row>
      <xdr:rowOff>49530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BD9A73-B12E-4D46-AC1B-56F8B3B4D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502920</xdr:colOff>
      <xdr:row>8</xdr:row>
      <xdr:rowOff>278130</xdr:rowOff>
    </xdr:from>
    <xdr:to>
      <xdr:col>18</xdr:col>
      <xdr:colOff>198120</xdr:colOff>
      <xdr:row>23</xdr:row>
      <xdr:rowOff>34290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2D9788-A394-76BA-6067-9C80B5C26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5</xdr:row>
      <xdr:rowOff>34290</xdr:rowOff>
    </xdr:from>
    <xdr:to>
      <xdr:col>13</xdr:col>
      <xdr:colOff>91440</xdr:colOff>
      <xdr:row>13</xdr:row>
      <xdr:rowOff>300990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675039-1451-24F0-A13F-27559B9AB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15</xdr:row>
      <xdr:rowOff>72390</xdr:rowOff>
    </xdr:from>
    <xdr:to>
      <xdr:col>45</xdr:col>
      <xdr:colOff>236220</xdr:colOff>
      <xdr:row>26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BA022E-B8EC-4236-018D-579A3E2FC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205740</xdr:colOff>
      <xdr:row>44</xdr:row>
      <xdr:rowOff>41910</xdr:rowOff>
    </xdr:from>
    <xdr:to>
      <xdr:col>40</xdr:col>
      <xdr:colOff>182880</xdr:colOff>
      <xdr:row>59</xdr:row>
      <xdr:rowOff>41910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16F2A4-7EFF-B2D5-BC63-81D6C1B24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236220</xdr:colOff>
      <xdr:row>84</xdr:row>
      <xdr:rowOff>163830</xdr:rowOff>
    </xdr:from>
    <xdr:to>
      <xdr:col>42</xdr:col>
      <xdr:colOff>472440</xdr:colOff>
      <xdr:row>99</xdr:row>
      <xdr:rowOff>163830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CDBD76-85B6-D463-F9FF-FD174DFD6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7620</xdr:colOff>
      <xdr:row>101</xdr:row>
      <xdr:rowOff>41910</xdr:rowOff>
    </xdr:from>
    <xdr:to>
      <xdr:col>43</xdr:col>
      <xdr:colOff>411480</xdr:colOff>
      <xdr:row>116</xdr:row>
      <xdr:rowOff>41910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A7977F-3145-D42A-18A7-58B073D63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388620</xdr:colOff>
      <xdr:row>5</xdr:row>
      <xdr:rowOff>19050</xdr:rowOff>
    </xdr:from>
    <xdr:to>
      <xdr:col>13</xdr:col>
      <xdr:colOff>83820</xdr:colOff>
      <xdr:row>14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424644-4028-1915-3BBB-D4341291F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tan%20PC\Downloads\Nila%20Tesis.xlsx" TargetMode="External"/><Relationship Id="rId1" Type="http://schemas.openxmlformats.org/officeDocument/2006/relationships/externalLinkPath" Target="Nila%20Te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WAL"/>
      <sheetName val="DATA SISWA"/>
      <sheetName val="TP"/>
      <sheetName val="STS"/>
      <sheetName val="SAS"/>
      <sheetName val="REKAP STS"/>
      <sheetName val="REKAP SAS"/>
    </sheetNames>
    <sheetDataSet>
      <sheetData sheetId="0"/>
      <sheetData sheetId="1"/>
      <sheetData sheetId="2"/>
      <sheetData sheetId="3">
        <row r="4">
          <cell r="E4" t="str">
            <v>Matematika</v>
          </cell>
          <cell r="AM4" t="str">
            <v>9A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opLeftCell="A46" workbookViewId="0">
      <selection activeCell="B2" sqref="B2:B44"/>
    </sheetView>
  </sheetViews>
  <sheetFormatPr defaultRowHeight="14.4" x14ac:dyDescent="0.3"/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>
        <v>1</v>
      </c>
      <c r="B2" t="s">
        <v>20</v>
      </c>
      <c r="C2">
        <v>50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</row>
    <row r="3" spans="1:20" x14ac:dyDescent="0.3">
      <c r="A3">
        <v>2</v>
      </c>
      <c r="B3" t="s">
        <v>20</v>
      </c>
      <c r="C3">
        <v>46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0</v>
      </c>
      <c r="O3">
        <v>1</v>
      </c>
      <c r="P3">
        <v>1</v>
      </c>
      <c r="Q3">
        <v>0</v>
      </c>
      <c r="R3">
        <v>1</v>
      </c>
      <c r="S3">
        <v>1</v>
      </c>
      <c r="T3">
        <v>1</v>
      </c>
    </row>
    <row r="4" spans="1:20" x14ac:dyDescent="0.3">
      <c r="A4">
        <v>3</v>
      </c>
      <c r="B4" t="s">
        <v>20</v>
      </c>
      <c r="C4">
        <v>45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0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</row>
    <row r="5" spans="1:20" x14ac:dyDescent="0.3">
      <c r="A5">
        <v>4</v>
      </c>
      <c r="B5" t="s">
        <v>20</v>
      </c>
      <c r="C5">
        <v>44</v>
      </c>
      <c r="D5">
        <v>1</v>
      </c>
      <c r="E5">
        <v>1</v>
      </c>
      <c r="F5">
        <v>0</v>
      </c>
      <c r="G5">
        <v>0</v>
      </c>
      <c r="H5">
        <v>1</v>
      </c>
      <c r="I5">
        <v>1</v>
      </c>
      <c r="J5">
        <v>1</v>
      </c>
      <c r="K5">
        <v>0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</row>
    <row r="6" spans="1:20" x14ac:dyDescent="0.3">
      <c r="A6">
        <v>5</v>
      </c>
      <c r="B6" t="s">
        <v>20</v>
      </c>
      <c r="C6">
        <v>47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0</v>
      </c>
      <c r="M6">
        <v>1</v>
      </c>
      <c r="N6">
        <v>1</v>
      </c>
      <c r="O6">
        <v>1</v>
      </c>
      <c r="P6">
        <v>0</v>
      </c>
      <c r="Q6">
        <v>1</v>
      </c>
      <c r="R6">
        <v>1</v>
      </c>
      <c r="S6">
        <v>1</v>
      </c>
      <c r="T6">
        <v>1</v>
      </c>
    </row>
    <row r="7" spans="1:20" x14ac:dyDescent="0.3">
      <c r="A7">
        <v>6</v>
      </c>
      <c r="B7" t="s">
        <v>20</v>
      </c>
      <c r="C7">
        <v>42</v>
      </c>
      <c r="D7">
        <v>1</v>
      </c>
      <c r="E7">
        <v>0</v>
      </c>
      <c r="F7">
        <v>0</v>
      </c>
      <c r="G7">
        <v>1</v>
      </c>
      <c r="H7">
        <v>0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0</v>
      </c>
      <c r="S7">
        <v>1</v>
      </c>
      <c r="T7">
        <v>1</v>
      </c>
    </row>
    <row r="8" spans="1:20" x14ac:dyDescent="0.3">
      <c r="A8">
        <v>7</v>
      </c>
      <c r="B8" t="s">
        <v>20</v>
      </c>
      <c r="C8">
        <v>44</v>
      </c>
      <c r="D8">
        <v>1</v>
      </c>
      <c r="E8">
        <v>1</v>
      </c>
      <c r="F8">
        <v>1</v>
      </c>
      <c r="G8">
        <v>0</v>
      </c>
      <c r="H8">
        <v>1</v>
      </c>
      <c r="I8">
        <v>1</v>
      </c>
      <c r="J8">
        <v>1</v>
      </c>
      <c r="K8">
        <v>0</v>
      </c>
      <c r="L8">
        <v>1</v>
      </c>
      <c r="M8">
        <v>1</v>
      </c>
      <c r="N8">
        <v>0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</row>
    <row r="9" spans="1:20" x14ac:dyDescent="0.3">
      <c r="A9">
        <v>8</v>
      </c>
      <c r="B9" t="s">
        <v>20</v>
      </c>
      <c r="C9">
        <v>45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0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</row>
    <row r="10" spans="1:20" x14ac:dyDescent="0.3">
      <c r="A10">
        <v>9</v>
      </c>
      <c r="B10" t="s">
        <v>21</v>
      </c>
      <c r="C10">
        <v>38</v>
      </c>
      <c r="D10">
        <v>1</v>
      </c>
      <c r="E10">
        <v>1</v>
      </c>
      <c r="F10">
        <v>0</v>
      </c>
      <c r="G10">
        <v>1</v>
      </c>
      <c r="H10">
        <v>1</v>
      </c>
      <c r="I10">
        <v>1</v>
      </c>
      <c r="J10">
        <v>1</v>
      </c>
      <c r="K10">
        <v>0</v>
      </c>
      <c r="L10">
        <v>1</v>
      </c>
      <c r="M10">
        <v>0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</row>
    <row r="11" spans="1:20" x14ac:dyDescent="0.3">
      <c r="A11">
        <v>10</v>
      </c>
      <c r="B11" t="s">
        <v>21</v>
      </c>
      <c r="C11">
        <v>30</v>
      </c>
      <c r="D11">
        <v>1</v>
      </c>
      <c r="E11">
        <v>0</v>
      </c>
      <c r="F11">
        <v>1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1</v>
      </c>
      <c r="Q11">
        <v>0</v>
      </c>
      <c r="R11">
        <v>1</v>
      </c>
      <c r="S11">
        <v>0</v>
      </c>
      <c r="T11">
        <v>0</v>
      </c>
    </row>
    <row r="12" spans="1:20" x14ac:dyDescent="0.3">
      <c r="A12">
        <v>11</v>
      </c>
      <c r="B12" t="s">
        <v>21</v>
      </c>
      <c r="C12">
        <v>30</v>
      </c>
      <c r="D12">
        <v>0</v>
      </c>
      <c r="E12">
        <v>0</v>
      </c>
      <c r="F12">
        <v>1</v>
      </c>
      <c r="G12">
        <v>0</v>
      </c>
      <c r="H12">
        <v>1</v>
      </c>
      <c r="I12">
        <v>1</v>
      </c>
      <c r="J12">
        <v>0</v>
      </c>
      <c r="K12">
        <v>0</v>
      </c>
      <c r="L12">
        <v>1</v>
      </c>
      <c r="M12">
        <v>0</v>
      </c>
      <c r="N12">
        <v>0</v>
      </c>
      <c r="O12">
        <v>1</v>
      </c>
      <c r="P12">
        <v>1</v>
      </c>
      <c r="Q12">
        <v>1</v>
      </c>
      <c r="R12">
        <v>1</v>
      </c>
      <c r="S12">
        <v>0</v>
      </c>
      <c r="T12">
        <v>0</v>
      </c>
    </row>
    <row r="13" spans="1:20" x14ac:dyDescent="0.3">
      <c r="A13">
        <v>12</v>
      </c>
      <c r="B13" t="s">
        <v>21</v>
      </c>
      <c r="C13">
        <v>36</v>
      </c>
      <c r="D13">
        <v>1</v>
      </c>
      <c r="E13">
        <v>0</v>
      </c>
      <c r="F13">
        <v>1</v>
      </c>
      <c r="G13">
        <v>1</v>
      </c>
      <c r="H13">
        <v>1</v>
      </c>
      <c r="I13">
        <v>0</v>
      </c>
      <c r="J13">
        <v>1</v>
      </c>
      <c r="K13">
        <v>1</v>
      </c>
      <c r="L13">
        <v>1</v>
      </c>
      <c r="M13">
        <v>1</v>
      </c>
      <c r="N13">
        <v>0</v>
      </c>
      <c r="O13">
        <v>1</v>
      </c>
      <c r="P13">
        <v>1</v>
      </c>
      <c r="Q13">
        <v>1</v>
      </c>
      <c r="R13">
        <v>1</v>
      </c>
      <c r="S13">
        <v>1</v>
      </c>
      <c r="T13">
        <v>0</v>
      </c>
    </row>
    <row r="14" spans="1:20" x14ac:dyDescent="0.3">
      <c r="A14">
        <v>13</v>
      </c>
      <c r="B14" t="s">
        <v>21</v>
      </c>
      <c r="C14">
        <v>36</v>
      </c>
      <c r="D14">
        <v>1</v>
      </c>
      <c r="E14">
        <v>0</v>
      </c>
      <c r="F14">
        <v>0</v>
      </c>
      <c r="G14">
        <v>1</v>
      </c>
      <c r="H14">
        <v>1</v>
      </c>
      <c r="I14">
        <v>0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0</v>
      </c>
      <c r="Q14">
        <v>1</v>
      </c>
      <c r="R14">
        <v>1</v>
      </c>
      <c r="S14">
        <v>1</v>
      </c>
      <c r="T14">
        <v>1</v>
      </c>
    </row>
    <row r="15" spans="1:20" x14ac:dyDescent="0.3">
      <c r="A15">
        <v>14</v>
      </c>
      <c r="B15" t="s">
        <v>21</v>
      </c>
      <c r="C15">
        <v>31</v>
      </c>
      <c r="D15">
        <v>1</v>
      </c>
      <c r="E15">
        <v>1</v>
      </c>
      <c r="F15">
        <v>1</v>
      </c>
      <c r="G15">
        <v>1</v>
      </c>
      <c r="H15">
        <v>0</v>
      </c>
      <c r="I15">
        <v>0</v>
      </c>
      <c r="J15">
        <v>1</v>
      </c>
      <c r="K15">
        <v>1</v>
      </c>
      <c r="L15">
        <v>0</v>
      </c>
      <c r="M15">
        <v>1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1</v>
      </c>
    </row>
    <row r="16" spans="1:20" x14ac:dyDescent="0.3">
      <c r="A16">
        <v>15</v>
      </c>
      <c r="B16" t="s">
        <v>21</v>
      </c>
      <c r="C16">
        <v>39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0</v>
      </c>
      <c r="K16">
        <v>0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</row>
    <row r="17" spans="1:20" x14ac:dyDescent="0.3">
      <c r="A17">
        <v>16</v>
      </c>
      <c r="B17" t="s">
        <v>21</v>
      </c>
      <c r="C17">
        <v>39</v>
      </c>
      <c r="D17">
        <v>1</v>
      </c>
      <c r="E17">
        <v>1</v>
      </c>
      <c r="F17">
        <v>1</v>
      </c>
      <c r="G17">
        <v>1</v>
      </c>
      <c r="H17">
        <v>0</v>
      </c>
      <c r="I17">
        <v>1</v>
      </c>
      <c r="J17">
        <v>1</v>
      </c>
      <c r="K17">
        <v>1</v>
      </c>
      <c r="L17">
        <v>1</v>
      </c>
      <c r="M17">
        <v>0</v>
      </c>
      <c r="N17">
        <v>1</v>
      </c>
      <c r="O17">
        <v>1</v>
      </c>
      <c r="P17">
        <v>1</v>
      </c>
      <c r="Q17">
        <v>0</v>
      </c>
      <c r="R17">
        <v>1</v>
      </c>
      <c r="S17">
        <v>1</v>
      </c>
      <c r="T17">
        <v>1</v>
      </c>
    </row>
    <row r="18" spans="1:20" x14ac:dyDescent="0.3">
      <c r="A18">
        <v>17</v>
      </c>
      <c r="B18" t="s">
        <v>21</v>
      </c>
      <c r="C18">
        <v>32</v>
      </c>
      <c r="D18">
        <v>0</v>
      </c>
      <c r="E18">
        <v>1</v>
      </c>
      <c r="F18">
        <v>0</v>
      </c>
      <c r="G18">
        <v>1</v>
      </c>
      <c r="H18">
        <v>1</v>
      </c>
      <c r="I18">
        <v>1</v>
      </c>
      <c r="J18">
        <v>0</v>
      </c>
      <c r="K18">
        <v>1</v>
      </c>
      <c r="L18">
        <v>1</v>
      </c>
      <c r="M18">
        <v>1</v>
      </c>
      <c r="N18">
        <v>0</v>
      </c>
      <c r="O18">
        <v>1</v>
      </c>
      <c r="P18">
        <v>1</v>
      </c>
      <c r="Q18">
        <v>1</v>
      </c>
      <c r="R18">
        <v>0</v>
      </c>
      <c r="S18">
        <v>1</v>
      </c>
      <c r="T18">
        <v>0</v>
      </c>
    </row>
    <row r="19" spans="1:20" x14ac:dyDescent="0.3">
      <c r="A19">
        <v>18</v>
      </c>
      <c r="B19" t="s">
        <v>21</v>
      </c>
      <c r="C19">
        <v>30</v>
      </c>
      <c r="D19">
        <v>1</v>
      </c>
      <c r="E19">
        <v>0</v>
      </c>
      <c r="F19">
        <v>0</v>
      </c>
      <c r="G19">
        <v>0</v>
      </c>
      <c r="H19">
        <v>0</v>
      </c>
      <c r="I19">
        <v>1</v>
      </c>
      <c r="J19">
        <v>1</v>
      </c>
      <c r="K19">
        <v>0</v>
      </c>
      <c r="L19">
        <v>1</v>
      </c>
      <c r="M19">
        <v>1</v>
      </c>
      <c r="N19">
        <v>0</v>
      </c>
      <c r="O19">
        <v>1</v>
      </c>
      <c r="P19">
        <v>1</v>
      </c>
      <c r="Q19">
        <v>1</v>
      </c>
      <c r="R19">
        <v>1</v>
      </c>
      <c r="S19">
        <v>0</v>
      </c>
      <c r="T19">
        <v>1</v>
      </c>
    </row>
    <row r="20" spans="1:20" x14ac:dyDescent="0.3">
      <c r="A20">
        <v>19</v>
      </c>
      <c r="B20" t="s">
        <v>21</v>
      </c>
      <c r="C20">
        <v>35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0</v>
      </c>
      <c r="K20">
        <v>1</v>
      </c>
      <c r="L20">
        <v>1</v>
      </c>
      <c r="M20">
        <v>1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</row>
    <row r="21" spans="1:20" x14ac:dyDescent="0.3">
      <c r="A21">
        <v>20</v>
      </c>
      <c r="B21" t="s">
        <v>21</v>
      </c>
      <c r="C21">
        <v>38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0</v>
      </c>
      <c r="Q21">
        <v>1</v>
      </c>
      <c r="R21">
        <v>1</v>
      </c>
      <c r="S21">
        <v>1</v>
      </c>
      <c r="T21">
        <v>0</v>
      </c>
    </row>
    <row r="22" spans="1:20" x14ac:dyDescent="0.3">
      <c r="A22">
        <v>21</v>
      </c>
      <c r="B22" t="s">
        <v>21</v>
      </c>
      <c r="C22">
        <v>30</v>
      </c>
      <c r="D22">
        <v>1</v>
      </c>
      <c r="E22">
        <v>1</v>
      </c>
      <c r="F22">
        <v>0</v>
      </c>
      <c r="G22">
        <v>1</v>
      </c>
      <c r="H22">
        <v>1</v>
      </c>
      <c r="I22">
        <v>1</v>
      </c>
      <c r="J22">
        <v>1</v>
      </c>
      <c r="K22">
        <v>0</v>
      </c>
      <c r="L22">
        <v>1</v>
      </c>
      <c r="M22">
        <v>0</v>
      </c>
      <c r="N22">
        <v>1</v>
      </c>
      <c r="O22">
        <v>1</v>
      </c>
      <c r="P22">
        <v>1</v>
      </c>
      <c r="Q22">
        <v>0</v>
      </c>
      <c r="R22">
        <v>0</v>
      </c>
      <c r="S22">
        <v>1</v>
      </c>
      <c r="T22">
        <v>1</v>
      </c>
    </row>
    <row r="23" spans="1:20" x14ac:dyDescent="0.3">
      <c r="A23">
        <v>22</v>
      </c>
      <c r="B23" t="s">
        <v>21</v>
      </c>
      <c r="C23">
        <v>31</v>
      </c>
      <c r="D23">
        <v>1</v>
      </c>
      <c r="E23">
        <v>1</v>
      </c>
      <c r="F23">
        <v>1</v>
      </c>
      <c r="G23">
        <v>0</v>
      </c>
      <c r="H23">
        <v>0</v>
      </c>
      <c r="I23">
        <v>1</v>
      </c>
      <c r="J23">
        <v>0</v>
      </c>
      <c r="K23">
        <v>1</v>
      </c>
      <c r="L23">
        <v>1</v>
      </c>
      <c r="M23">
        <v>1</v>
      </c>
      <c r="N23">
        <v>1</v>
      </c>
      <c r="O23">
        <v>0</v>
      </c>
      <c r="P23">
        <v>1</v>
      </c>
      <c r="Q23">
        <v>1</v>
      </c>
      <c r="R23">
        <v>0</v>
      </c>
      <c r="S23">
        <v>1</v>
      </c>
      <c r="T23">
        <v>0</v>
      </c>
    </row>
    <row r="24" spans="1:20" x14ac:dyDescent="0.3">
      <c r="A24">
        <v>23</v>
      </c>
      <c r="B24" t="s">
        <v>21</v>
      </c>
      <c r="C24">
        <v>35</v>
      </c>
      <c r="D24">
        <v>1</v>
      </c>
      <c r="E24">
        <v>1</v>
      </c>
      <c r="F24">
        <v>0</v>
      </c>
      <c r="G24">
        <v>1</v>
      </c>
      <c r="H24">
        <v>1</v>
      </c>
      <c r="I24">
        <v>0</v>
      </c>
      <c r="J24">
        <v>1</v>
      </c>
      <c r="K24">
        <v>1</v>
      </c>
      <c r="L24">
        <v>1</v>
      </c>
      <c r="M24">
        <v>1</v>
      </c>
      <c r="N24">
        <v>0</v>
      </c>
      <c r="O24">
        <v>0</v>
      </c>
      <c r="P24">
        <v>1</v>
      </c>
      <c r="Q24">
        <v>1</v>
      </c>
      <c r="R24">
        <v>0</v>
      </c>
      <c r="S24">
        <v>0</v>
      </c>
      <c r="T24">
        <v>0</v>
      </c>
    </row>
    <row r="25" spans="1:20" x14ac:dyDescent="0.3">
      <c r="A25">
        <v>24</v>
      </c>
      <c r="B25" t="s">
        <v>21</v>
      </c>
      <c r="C25">
        <v>33</v>
      </c>
      <c r="D25">
        <v>1</v>
      </c>
      <c r="E25">
        <v>1</v>
      </c>
      <c r="F25">
        <v>1</v>
      </c>
      <c r="G25">
        <v>1</v>
      </c>
      <c r="H25">
        <v>1</v>
      </c>
      <c r="I25">
        <v>0</v>
      </c>
      <c r="J25">
        <v>1</v>
      </c>
      <c r="K25">
        <v>1</v>
      </c>
      <c r="L25">
        <v>1</v>
      </c>
      <c r="M25">
        <v>1</v>
      </c>
      <c r="N25">
        <v>0</v>
      </c>
      <c r="O25">
        <v>0</v>
      </c>
      <c r="P25">
        <v>0</v>
      </c>
      <c r="Q25">
        <v>1</v>
      </c>
      <c r="R25">
        <v>1</v>
      </c>
      <c r="S25">
        <v>1</v>
      </c>
      <c r="T25">
        <v>1</v>
      </c>
    </row>
    <row r="26" spans="1:20" x14ac:dyDescent="0.3">
      <c r="A26">
        <v>25</v>
      </c>
      <c r="B26" t="s">
        <v>21</v>
      </c>
      <c r="C26">
        <v>36</v>
      </c>
      <c r="D26">
        <v>1</v>
      </c>
      <c r="E26">
        <v>1</v>
      </c>
      <c r="F26">
        <v>1</v>
      </c>
      <c r="G26">
        <v>1</v>
      </c>
      <c r="H26">
        <v>0</v>
      </c>
      <c r="I26">
        <v>1</v>
      </c>
      <c r="J26">
        <v>0</v>
      </c>
      <c r="K26">
        <v>1</v>
      </c>
      <c r="L26">
        <v>0</v>
      </c>
      <c r="M26">
        <v>0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</row>
    <row r="27" spans="1:20" x14ac:dyDescent="0.3">
      <c r="A27">
        <v>26</v>
      </c>
      <c r="B27" t="s">
        <v>21</v>
      </c>
      <c r="C27">
        <v>31</v>
      </c>
      <c r="D27">
        <v>0</v>
      </c>
      <c r="E27">
        <v>1</v>
      </c>
      <c r="F27">
        <v>1</v>
      </c>
      <c r="G27">
        <v>1</v>
      </c>
      <c r="H27">
        <v>0</v>
      </c>
      <c r="I27">
        <v>1</v>
      </c>
      <c r="J27">
        <v>1</v>
      </c>
      <c r="K27">
        <v>1</v>
      </c>
      <c r="L27">
        <v>1</v>
      </c>
      <c r="M27">
        <v>0</v>
      </c>
      <c r="N27">
        <v>1</v>
      </c>
      <c r="O27">
        <v>1</v>
      </c>
      <c r="P27">
        <v>0</v>
      </c>
      <c r="Q27">
        <v>1</v>
      </c>
      <c r="R27">
        <v>1</v>
      </c>
      <c r="S27">
        <v>1</v>
      </c>
      <c r="T27">
        <v>0</v>
      </c>
    </row>
    <row r="28" spans="1:20" x14ac:dyDescent="0.3">
      <c r="A28">
        <v>27</v>
      </c>
      <c r="B28" t="s">
        <v>21</v>
      </c>
      <c r="C28">
        <v>36</v>
      </c>
      <c r="D28">
        <v>0</v>
      </c>
      <c r="E28">
        <v>0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0</v>
      </c>
      <c r="R28">
        <v>1</v>
      </c>
      <c r="S28">
        <v>0</v>
      </c>
      <c r="T28">
        <v>1</v>
      </c>
    </row>
    <row r="29" spans="1:20" x14ac:dyDescent="0.3">
      <c r="A29">
        <v>28</v>
      </c>
      <c r="B29" t="s">
        <v>21</v>
      </c>
      <c r="C29">
        <v>32</v>
      </c>
      <c r="D29">
        <v>0</v>
      </c>
      <c r="E29">
        <v>1</v>
      </c>
      <c r="F29">
        <v>1</v>
      </c>
      <c r="G29">
        <v>1</v>
      </c>
      <c r="H29">
        <v>0</v>
      </c>
      <c r="I29">
        <v>1</v>
      </c>
      <c r="J29">
        <v>1</v>
      </c>
      <c r="K29">
        <v>1</v>
      </c>
      <c r="L29">
        <v>1</v>
      </c>
      <c r="M29">
        <v>1</v>
      </c>
      <c r="N29">
        <v>0</v>
      </c>
      <c r="O29">
        <v>0</v>
      </c>
      <c r="P29">
        <v>1</v>
      </c>
      <c r="Q29">
        <v>1</v>
      </c>
      <c r="R29">
        <v>1</v>
      </c>
      <c r="S29">
        <v>0</v>
      </c>
      <c r="T29">
        <v>1</v>
      </c>
    </row>
    <row r="30" spans="1:20" x14ac:dyDescent="0.3">
      <c r="A30">
        <v>29</v>
      </c>
      <c r="B30" t="s">
        <v>22</v>
      </c>
      <c r="C30">
        <v>29</v>
      </c>
      <c r="D30">
        <v>1</v>
      </c>
      <c r="E30">
        <v>1</v>
      </c>
      <c r="F30">
        <v>1</v>
      </c>
      <c r="G30">
        <v>0</v>
      </c>
      <c r="H30">
        <v>0</v>
      </c>
      <c r="I30">
        <v>1</v>
      </c>
      <c r="J30">
        <v>1</v>
      </c>
      <c r="K30">
        <v>0</v>
      </c>
      <c r="L30">
        <v>1</v>
      </c>
      <c r="M30">
        <v>1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</row>
    <row r="31" spans="1:20" x14ac:dyDescent="0.3">
      <c r="A31">
        <v>30</v>
      </c>
      <c r="B31" t="s">
        <v>22</v>
      </c>
      <c r="C31">
        <v>25</v>
      </c>
      <c r="D31">
        <v>1</v>
      </c>
      <c r="E31">
        <v>1</v>
      </c>
      <c r="F31">
        <v>0</v>
      </c>
      <c r="G31">
        <v>0</v>
      </c>
      <c r="H31">
        <v>1</v>
      </c>
      <c r="I31">
        <v>1</v>
      </c>
      <c r="J31">
        <v>0</v>
      </c>
      <c r="K31">
        <v>1</v>
      </c>
      <c r="L31">
        <v>0</v>
      </c>
      <c r="M31">
        <v>0</v>
      </c>
      <c r="N31">
        <v>1</v>
      </c>
      <c r="O31">
        <v>0</v>
      </c>
      <c r="P31">
        <v>0</v>
      </c>
      <c r="Q31">
        <v>1</v>
      </c>
      <c r="R31">
        <v>0</v>
      </c>
      <c r="S31">
        <v>0</v>
      </c>
      <c r="T31">
        <v>1</v>
      </c>
    </row>
    <row r="32" spans="1:20" x14ac:dyDescent="0.3">
      <c r="A32">
        <v>31</v>
      </c>
      <c r="B32" t="s">
        <v>22</v>
      </c>
      <c r="C32">
        <v>28</v>
      </c>
      <c r="D32">
        <v>0</v>
      </c>
      <c r="E32">
        <v>1</v>
      </c>
      <c r="F32">
        <v>1</v>
      </c>
      <c r="G32">
        <v>1</v>
      </c>
      <c r="H32">
        <v>0</v>
      </c>
      <c r="I32">
        <v>0</v>
      </c>
      <c r="J32">
        <v>1</v>
      </c>
      <c r="K32">
        <v>1</v>
      </c>
      <c r="L32">
        <v>0</v>
      </c>
      <c r="M32">
        <v>0</v>
      </c>
      <c r="N32">
        <v>1</v>
      </c>
      <c r="O32">
        <v>0</v>
      </c>
      <c r="P32">
        <v>1</v>
      </c>
      <c r="Q32">
        <v>1</v>
      </c>
      <c r="R32">
        <v>1</v>
      </c>
      <c r="S32">
        <v>1</v>
      </c>
      <c r="T32">
        <v>0</v>
      </c>
    </row>
    <row r="33" spans="1:20" x14ac:dyDescent="0.3">
      <c r="A33">
        <v>32</v>
      </c>
      <c r="B33" t="s">
        <v>22</v>
      </c>
      <c r="C33">
        <v>22</v>
      </c>
      <c r="D33">
        <v>0</v>
      </c>
      <c r="E33">
        <v>0</v>
      </c>
      <c r="F33">
        <v>1</v>
      </c>
      <c r="G33">
        <v>1</v>
      </c>
      <c r="H33">
        <v>0</v>
      </c>
      <c r="I33">
        <v>0</v>
      </c>
      <c r="J33">
        <v>1</v>
      </c>
      <c r="K33">
        <v>1</v>
      </c>
      <c r="L33">
        <v>0</v>
      </c>
      <c r="M33">
        <v>1</v>
      </c>
      <c r="N33">
        <v>0</v>
      </c>
      <c r="O33">
        <v>0</v>
      </c>
      <c r="P33">
        <v>1</v>
      </c>
      <c r="Q33">
        <v>1</v>
      </c>
      <c r="R33">
        <v>0</v>
      </c>
      <c r="S33">
        <v>0</v>
      </c>
      <c r="T33">
        <v>0</v>
      </c>
    </row>
    <row r="34" spans="1:20" x14ac:dyDescent="0.3">
      <c r="A34">
        <v>33</v>
      </c>
      <c r="B34" t="s">
        <v>22</v>
      </c>
      <c r="C34">
        <v>26</v>
      </c>
      <c r="D34">
        <v>0</v>
      </c>
      <c r="E34">
        <v>1</v>
      </c>
      <c r="F34">
        <v>1</v>
      </c>
      <c r="G34">
        <v>1</v>
      </c>
      <c r="H34">
        <v>0</v>
      </c>
      <c r="I34">
        <v>0</v>
      </c>
      <c r="J34">
        <v>1</v>
      </c>
      <c r="K34">
        <v>0</v>
      </c>
      <c r="L34">
        <v>0</v>
      </c>
      <c r="M34">
        <v>1</v>
      </c>
      <c r="N34">
        <v>0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</row>
    <row r="35" spans="1:20" x14ac:dyDescent="0.3">
      <c r="A35">
        <v>34</v>
      </c>
      <c r="B35" t="s">
        <v>22</v>
      </c>
      <c r="C35">
        <v>27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1</v>
      </c>
      <c r="O35">
        <v>1</v>
      </c>
      <c r="P35">
        <v>0</v>
      </c>
      <c r="Q35">
        <v>1</v>
      </c>
      <c r="R35">
        <v>0</v>
      </c>
      <c r="S35">
        <v>1</v>
      </c>
      <c r="T35">
        <v>0</v>
      </c>
    </row>
    <row r="36" spans="1:20" x14ac:dyDescent="0.3">
      <c r="A36">
        <v>35</v>
      </c>
      <c r="B36" t="s">
        <v>22</v>
      </c>
      <c r="C36">
        <v>23</v>
      </c>
      <c r="D36">
        <v>0</v>
      </c>
      <c r="E36">
        <v>1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1</v>
      </c>
      <c r="M36">
        <v>1</v>
      </c>
      <c r="N36">
        <v>0</v>
      </c>
      <c r="O36">
        <v>0</v>
      </c>
      <c r="P36">
        <v>0</v>
      </c>
      <c r="Q36">
        <v>1</v>
      </c>
      <c r="R36">
        <v>0</v>
      </c>
      <c r="S36">
        <v>1</v>
      </c>
      <c r="T36">
        <v>0</v>
      </c>
    </row>
    <row r="37" spans="1:20" x14ac:dyDescent="0.3">
      <c r="A37">
        <v>36</v>
      </c>
      <c r="B37" t="s">
        <v>22</v>
      </c>
      <c r="C37">
        <v>29</v>
      </c>
      <c r="D37">
        <v>0</v>
      </c>
      <c r="E37">
        <v>1</v>
      </c>
      <c r="F37">
        <v>0</v>
      </c>
      <c r="G37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1</v>
      </c>
      <c r="O37">
        <v>1</v>
      </c>
      <c r="P37">
        <v>1</v>
      </c>
      <c r="Q37">
        <v>0</v>
      </c>
      <c r="R37">
        <v>1</v>
      </c>
      <c r="S37">
        <v>1</v>
      </c>
      <c r="T37">
        <v>0</v>
      </c>
    </row>
    <row r="38" spans="1:20" x14ac:dyDescent="0.3">
      <c r="A38">
        <v>37</v>
      </c>
      <c r="B38" t="s">
        <v>22</v>
      </c>
      <c r="C38">
        <v>26</v>
      </c>
      <c r="D38">
        <v>1</v>
      </c>
      <c r="E38">
        <v>0</v>
      </c>
      <c r="F38">
        <v>0</v>
      </c>
      <c r="G38">
        <v>1</v>
      </c>
      <c r="H38">
        <v>1</v>
      </c>
      <c r="I38">
        <v>0</v>
      </c>
      <c r="J38">
        <v>1</v>
      </c>
      <c r="K38">
        <v>0</v>
      </c>
      <c r="L38">
        <v>0</v>
      </c>
      <c r="M38">
        <v>0</v>
      </c>
      <c r="N38">
        <v>1</v>
      </c>
      <c r="O38">
        <v>1</v>
      </c>
      <c r="P38">
        <v>1</v>
      </c>
      <c r="Q38">
        <v>0</v>
      </c>
      <c r="R38">
        <v>0</v>
      </c>
      <c r="S38">
        <v>0</v>
      </c>
      <c r="T38">
        <v>0</v>
      </c>
    </row>
    <row r="39" spans="1:20" x14ac:dyDescent="0.3">
      <c r="A39">
        <v>38</v>
      </c>
      <c r="B39" t="s">
        <v>22</v>
      </c>
      <c r="C39">
        <v>26</v>
      </c>
      <c r="D39">
        <v>0</v>
      </c>
      <c r="E39">
        <v>1</v>
      </c>
      <c r="F39">
        <v>0</v>
      </c>
      <c r="G39">
        <v>0</v>
      </c>
      <c r="H39">
        <v>1</v>
      </c>
      <c r="I39">
        <v>1</v>
      </c>
      <c r="J39">
        <v>0</v>
      </c>
      <c r="K39">
        <v>1</v>
      </c>
      <c r="L39">
        <v>1</v>
      </c>
      <c r="M39">
        <v>1</v>
      </c>
      <c r="N39">
        <v>1</v>
      </c>
      <c r="O39">
        <v>1</v>
      </c>
      <c r="P39">
        <v>0</v>
      </c>
      <c r="Q39">
        <v>0</v>
      </c>
      <c r="R39">
        <v>0</v>
      </c>
      <c r="S39">
        <v>0</v>
      </c>
      <c r="T39">
        <v>0</v>
      </c>
    </row>
    <row r="40" spans="1:20" x14ac:dyDescent="0.3">
      <c r="A40">
        <v>39</v>
      </c>
      <c r="B40" t="s">
        <v>22</v>
      </c>
      <c r="C40">
        <v>23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  <c r="L40">
        <v>1</v>
      </c>
      <c r="M40">
        <v>0</v>
      </c>
      <c r="N40">
        <v>0</v>
      </c>
      <c r="O40">
        <v>0</v>
      </c>
      <c r="P40">
        <v>1</v>
      </c>
      <c r="Q40">
        <v>0</v>
      </c>
      <c r="R40">
        <v>0</v>
      </c>
      <c r="S40">
        <v>0</v>
      </c>
      <c r="T40">
        <v>1</v>
      </c>
    </row>
    <row r="41" spans="1:20" x14ac:dyDescent="0.3">
      <c r="A41">
        <v>40</v>
      </c>
      <c r="B41" t="s">
        <v>22</v>
      </c>
      <c r="C41">
        <v>26</v>
      </c>
      <c r="D41">
        <v>1</v>
      </c>
      <c r="E41">
        <v>0</v>
      </c>
      <c r="F41">
        <v>0</v>
      </c>
      <c r="G41">
        <v>0</v>
      </c>
      <c r="H41">
        <v>1</v>
      </c>
      <c r="I41">
        <v>1</v>
      </c>
      <c r="J41">
        <v>0</v>
      </c>
      <c r="K41">
        <v>1</v>
      </c>
      <c r="L41">
        <v>0</v>
      </c>
      <c r="M41">
        <v>0</v>
      </c>
      <c r="N41">
        <v>0</v>
      </c>
      <c r="O41">
        <v>1</v>
      </c>
      <c r="P41">
        <v>1</v>
      </c>
      <c r="Q41">
        <v>0</v>
      </c>
      <c r="R41">
        <v>0</v>
      </c>
      <c r="S41">
        <v>0</v>
      </c>
      <c r="T41">
        <v>0</v>
      </c>
    </row>
    <row r="42" spans="1:20" x14ac:dyDescent="0.3">
      <c r="A42">
        <v>41</v>
      </c>
      <c r="B42" t="s">
        <v>22</v>
      </c>
      <c r="C42">
        <v>27</v>
      </c>
      <c r="D42">
        <v>1</v>
      </c>
      <c r="E42">
        <v>1</v>
      </c>
      <c r="F42">
        <v>1</v>
      </c>
      <c r="G42">
        <v>0</v>
      </c>
      <c r="H42">
        <v>1</v>
      </c>
      <c r="I42">
        <v>1</v>
      </c>
      <c r="J42">
        <v>0</v>
      </c>
      <c r="K42">
        <v>1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1</v>
      </c>
      <c r="T42">
        <v>0</v>
      </c>
    </row>
    <row r="43" spans="1:20" x14ac:dyDescent="0.3">
      <c r="A43">
        <v>42</v>
      </c>
      <c r="B43" t="s">
        <v>22</v>
      </c>
      <c r="C43">
        <v>28</v>
      </c>
      <c r="D43">
        <v>0</v>
      </c>
      <c r="E43">
        <v>0</v>
      </c>
      <c r="F43">
        <v>1</v>
      </c>
      <c r="G43">
        <v>1</v>
      </c>
      <c r="H43">
        <v>1</v>
      </c>
      <c r="I43">
        <v>0</v>
      </c>
      <c r="J43">
        <v>1</v>
      </c>
      <c r="K43">
        <v>0</v>
      </c>
      <c r="L43">
        <v>1</v>
      </c>
      <c r="M43">
        <v>0</v>
      </c>
      <c r="N43">
        <v>0</v>
      </c>
      <c r="O43">
        <v>0</v>
      </c>
      <c r="P43">
        <v>1</v>
      </c>
      <c r="Q43">
        <v>0</v>
      </c>
      <c r="R43">
        <v>1</v>
      </c>
      <c r="S43">
        <v>0</v>
      </c>
      <c r="T43">
        <v>0</v>
      </c>
    </row>
    <row r="44" spans="1:20" x14ac:dyDescent="0.3">
      <c r="A44">
        <v>43</v>
      </c>
      <c r="B44" t="s">
        <v>22</v>
      </c>
      <c r="C44">
        <v>24</v>
      </c>
      <c r="D44">
        <v>1</v>
      </c>
      <c r="E44">
        <v>0</v>
      </c>
      <c r="F44">
        <v>0</v>
      </c>
      <c r="G44">
        <v>1</v>
      </c>
      <c r="H44">
        <v>0</v>
      </c>
      <c r="I44">
        <v>1</v>
      </c>
      <c r="J44">
        <v>0</v>
      </c>
      <c r="K44">
        <v>1</v>
      </c>
      <c r="L44">
        <v>0</v>
      </c>
      <c r="M44">
        <v>1</v>
      </c>
      <c r="N44">
        <v>1</v>
      </c>
      <c r="O44">
        <v>0</v>
      </c>
      <c r="P44">
        <v>0</v>
      </c>
      <c r="Q44">
        <v>1</v>
      </c>
      <c r="R44">
        <v>0</v>
      </c>
      <c r="S44">
        <v>1</v>
      </c>
      <c r="T44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7691-D6BB-4978-B30D-3537568ACFF6}">
  <dimension ref="A2:E29"/>
  <sheetViews>
    <sheetView topLeftCell="A46" workbookViewId="0">
      <selection activeCell="D23" sqref="D23:D28"/>
    </sheetView>
  </sheetViews>
  <sheetFormatPr defaultRowHeight="14.4" x14ac:dyDescent="0.3"/>
  <sheetData>
    <row r="2" spans="1:5" ht="15" thickBot="1" x14ac:dyDescent="0.35"/>
    <row r="3" spans="1:5" ht="15.6" thickTop="1" thickBot="1" x14ac:dyDescent="0.35">
      <c r="A3" s="124" t="s">
        <v>117</v>
      </c>
      <c r="B3" s="125"/>
      <c r="C3" s="125"/>
      <c r="D3" s="125"/>
      <c r="E3" s="126"/>
    </row>
    <row r="4" spans="1:5" ht="15" thickBot="1" x14ac:dyDescent="0.35">
      <c r="A4" s="62">
        <v>1</v>
      </c>
      <c r="B4" s="131" t="s">
        <v>125</v>
      </c>
      <c r="C4" s="59" t="s">
        <v>118</v>
      </c>
      <c r="D4" s="54">
        <v>1</v>
      </c>
      <c r="E4" s="55">
        <v>2</v>
      </c>
    </row>
    <row r="5" spans="1:5" ht="27" thickBot="1" x14ac:dyDescent="0.35">
      <c r="A5" s="62">
        <v>2</v>
      </c>
      <c r="B5" s="132"/>
      <c r="C5" s="59" t="s">
        <v>119</v>
      </c>
      <c r="D5" s="56">
        <v>0.8125</v>
      </c>
      <c r="E5" s="55">
        <v>1.625</v>
      </c>
    </row>
    <row r="6" spans="1:5" ht="27" thickBot="1" x14ac:dyDescent="0.35">
      <c r="A6" s="62">
        <v>3</v>
      </c>
      <c r="B6" s="132"/>
      <c r="C6" s="59" t="s">
        <v>120</v>
      </c>
      <c r="D6" s="56">
        <v>0.875</v>
      </c>
      <c r="E6" s="55">
        <v>1.75</v>
      </c>
    </row>
    <row r="7" spans="1:5" ht="53.4" thickBot="1" x14ac:dyDescent="0.35">
      <c r="A7" s="62">
        <v>4</v>
      </c>
      <c r="B7" s="133"/>
      <c r="C7" s="59" t="s">
        <v>121</v>
      </c>
      <c r="D7" s="54">
        <v>0.75</v>
      </c>
      <c r="E7" s="55">
        <v>4.5</v>
      </c>
    </row>
    <row r="8" spans="1:5" ht="27" thickBot="1" x14ac:dyDescent="0.35">
      <c r="A8" s="62">
        <v>5</v>
      </c>
      <c r="B8" s="127" t="s">
        <v>126</v>
      </c>
      <c r="C8" s="59" t="s">
        <v>122</v>
      </c>
      <c r="D8" s="56">
        <v>0.875</v>
      </c>
      <c r="E8" s="55">
        <v>1.75</v>
      </c>
    </row>
    <row r="9" spans="1:5" ht="27" thickBot="1" x14ac:dyDescent="0.35">
      <c r="A9" s="63">
        <v>6</v>
      </c>
      <c r="B9" s="130"/>
      <c r="C9" s="60" t="s">
        <v>123</v>
      </c>
      <c r="D9" s="57">
        <v>0.83299999999999996</v>
      </c>
      <c r="E9" s="58">
        <v>5</v>
      </c>
    </row>
    <row r="10" spans="1:5" ht="15" thickTop="1" x14ac:dyDescent="0.3"/>
    <row r="11" spans="1:5" ht="15" thickBot="1" x14ac:dyDescent="0.35"/>
    <row r="12" spans="1:5" ht="15.6" thickTop="1" thickBot="1" x14ac:dyDescent="0.35">
      <c r="A12" s="124" t="s">
        <v>124</v>
      </c>
      <c r="B12" s="125"/>
      <c r="C12" s="125"/>
      <c r="D12" s="125"/>
      <c r="E12" s="126"/>
    </row>
    <row r="13" spans="1:5" ht="15" thickBot="1" x14ac:dyDescent="0.35">
      <c r="A13" s="62">
        <v>1</v>
      </c>
      <c r="B13" s="131" t="s">
        <v>125</v>
      </c>
      <c r="C13" s="59" t="s">
        <v>118</v>
      </c>
      <c r="D13" s="56">
        <v>0.625</v>
      </c>
      <c r="E13" s="55">
        <v>1.25</v>
      </c>
    </row>
    <row r="14" spans="1:5" ht="27" thickBot="1" x14ac:dyDescent="0.35">
      <c r="A14" s="62">
        <v>2</v>
      </c>
      <c r="B14" s="132"/>
      <c r="C14" s="59" t="s">
        <v>119</v>
      </c>
      <c r="D14" s="54">
        <v>0.9</v>
      </c>
      <c r="E14" s="55">
        <v>1.8</v>
      </c>
    </row>
    <row r="15" spans="1:5" ht="27" thickBot="1" x14ac:dyDescent="0.35">
      <c r="A15" s="62">
        <v>3</v>
      </c>
      <c r="B15" s="132"/>
      <c r="C15" s="59" t="s">
        <v>120</v>
      </c>
      <c r="D15" s="54">
        <v>0.75</v>
      </c>
      <c r="E15" s="55">
        <v>1.5</v>
      </c>
    </row>
    <row r="16" spans="1:5" ht="53.4" thickBot="1" x14ac:dyDescent="0.35">
      <c r="A16" s="62">
        <v>4</v>
      </c>
      <c r="B16" s="133"/>
      <c r="C16" s="59" t="s">
        <v>121</v>
      </c>
      <c r="D16" s="56">
        <v>0.64170000000000005</v>
      </c>
      <c r="E16" s="55">
        <v>3.85</v>
      </c>
    </row>
    <row r="17" spans="1:5" ht="27" thickBot="1" x14ac:dyDescent="0.35">
      <c r="A17" s="62">
        <v>5</v>
      </c>
      <c r="B17" s="127" t="s">
        <v>126</v>
      </c>
      <c r="C17" s="59" t="s">
        <v>122</v>
      </c>
      <c r="D17" s="54">
        <v>0.75</v>
      </c>
      <c r="E17" s="55">
        <v>1.5</v>
      </c>
    </row>
    <row r="18" spans="1:5" ht="27" thickBot="1" x14ac:dyDescent="0.35">
      <c r="A18" s="63">
        <v>6</v>
      </c>
      <c r="B18" s="130"/>
      <c r="C18" s="60" t="s">
        <v>123</v>
      </c>
      <c r="D18" s="61">
        <v>0.75</v>
      </c>
      <c r="E18" s="58">
        <v>4.5</v>
      </c>
    </row>
    <row r="19" spans="1:5" ht="15" thickTop="1" x14ac:dyDescent="0.3"/>
    <row r="21" spans="1:5" ht="15" thickBot="1" x14ac:dyDescent="0.35"/>
    <row r="22" spans="1:5" ht="15.6" thickTop="1" thickBot="1" x14ac:dyDescent="0.35">
      <c r="A22" s="124" t="s">
        <v>127</v>
      </c>
      <c r="B22" s="125"/>
      <c r="C22" s="125"/>
      <c r="D22" s="125"/>
      <c r="E22" s="126"/>
    </row>
    <row r="23" spans="1:5" ht="15" thickBot="1" x14ac:dyDescent="0.35">
      <c r="A23" s="62">
        <v>1</v>
      </c>
      <c r="B23" s="127" t="s">
        <v>125</v>
      </c>
      <c r="C23" s="59" t="s">
        <v>118</v>
      </c>
      <c r="D23" s="54">
        <v>0.1</v>
      </c>
      <c r="E23" s="55">
        <v>0.2</v>
      </c>
    </row>
    <row r="24" spans="1:5" ht="27" thickBot="1" x14ac:dyDescent="0.35">
      <c r="A24" s="62">
        <v>2</v>
      </c>
      <c r="B24" s="128"/>
      <c r="C24" s="59" t="s">
        <v>119</v>
      </c>
      <c r="D24" s="56">
        <v>0.66669999999999996</v>
      </c>
      <c r="E24" s="55">
        <v>1.33</v>
      </c>
    </row>
    <row r="25" spans="1:5" ht="27" thickBot="1" x14ac:dyDescent="0.35">
      <c r="A25" s="62">
        <v>3</v>
      </c>
      <c r="B25" s="128"/>
      <c r="C25" s="59" t="s">
        <v>120</v>
      </c>
      <c r="D25" s="56">
        <v>0.43330000000000002</v>
      </c>
      <c r="E25" s="55">
        <v>0.86699999999999999</v>
      </c>
    </row>
    <row r="26" spans="1:5" ht="53.4" thickBot="1" x14ac:dyDescent="0.35">
      <c r="A26" s="62">
        <v>4</v>
      </c>
      <c r="B26" s="129"/>
      <c r="C26" s="59" t="s">
        <v>121</v>
      </c>
      <c r="D26" s="56">
        <v>0.64400000000000002</v>
      </c>
      <c r="E26" s="55">
        <v>3.87</v>
      </c>
    </row>
    <row r="27" spans="1:5" ht="27" thickBot="1" x14ac:dyDescent="0.35">
      <c r="A27" s="62">
        <v>5</v>
      </c>
      <c r="B27" s="127" t="s">
        <v>126</v>
      </c>
      <c r="C27" s="59" t="s">
        <v>122</v>
      </c>
      <c r="D27" s="56">
        <v>0.43330000000000002</v>
      </c>
      <c r="E27" s="55">
        <v>0.87</v>
      </c>
    </row>
    <row r="28" spans="1:5" ht="27" thickBot="1" x14ac:dyDescent="0.35">
      <c r="A28" s="63">
        <v>6</v>
      </c>
      <c r="B28" s="130"/>
      <c r="C28" s="60" t="s">
        <v>123</v>
      </c>
      <c r="D28" s="57">
        <v>0.73299999999999998</v>
      </c>
      <c r="E28" s="58">
        <v>4.4000000000000004</v>
      </c>
    </row>
    <row r="29" spans="1:5" ht="15" thickTop="1" x14ac:dyDescent="0.3"/>
  </sheetData>
  <mergeCells count="9">
    <mergeCell ref="A22:E22"/>
    <mergeCell ref="B23:B26"/>
    <mergeCell ref="B27:B28"/>
    <mergeCell ref="A3:E3"/>
    <mergeCell ref="B4:B7"/>
    <mergeCell ref="B8:B9"/>
    <mergeCell ref="A12:E12"/>
    <mergeCell ref="B13:B16"/>
    <mergeCell ref="B17:B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5383-2132-4808-92C7-3E0364B3012C}">
  <dimension ref="A1:AP108"/>
  <sheetViews>
    <sheetView topLeftCell="A100" zoomScale="80" zoomScaleNormal="80" workbookViewId="0">
      <selection activeCell="K104" sqref="K104"/>
    </sheetView>
  </sheetViews>
  <sheetFormatPr defaultRowHeight="14.4" x14ac:dyDescent="0.3"/>
  <cols>
    <col min="1" max="1" width="3.77734375" customWidth="1"/>
    <col min="2" max="2" width="9.44140625" bestFit="1" customWidth="1"/>
    <col min="3" max="25" width="3.77734375" customWidth="1"/>
    <col min="26" max="26" width="2.77734375" customWidth="1"/>
    <col min="27" max="37" width="3.77734375" hidden="1" customWidth="1"/>
    <col min="38" max="42" width="3.77734375" customWidth="1"/>
  </cols>
  <sheetData>
    <row r="1" spans="1:42" x14ac:dyDescent="0.3">
      <c r="C1" s="116" t="s">
        <v>152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42" x14ac:dyDescent="0.3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</row>
    <row r="3" spans="1:42" x14ac:dyDescent="0.3">
      <c r="A3" s="21">
        <v>1</v>
      </c>
      <c r="B3" t="s">
        <v>49</v>
      </c>
      <c r="C3" s="50">
        <v>1</v>
      </c>
      <c r="D3" s="50">
        <v>1</v>
      </c>
      <c r="E3" s="50">
        <v>1</v>
      </c>
      <c r="F3" s="50">
        <v>1</v>
      </c>
      <c r="G3" s="50">
        <v>1</v>
      </c>
      <c r="H3" s="50">
        <v>1</v>
      </c>
      <c r="I3" s="50">
        <v>0</v>
      </c>
      <c r="J3" s="50">
        <v>1</v>
      </c>
      <c r="K3" s="50">
        <v>1</v>
      </c>
      <c r="L3" s="50">
        <v>1</v>
      </c>
      <c r="M3" s="50">
        <v>1</v>
      </c>
      <c r="N3" s="50">
        <v>1</v>
      </c>
      <c r="O3" s="50">
        <v>1</v>
      </c>
      <c r="P3" s="50">
        <v>1</v>
      </c>
      <c r="Q3" s="50">
        <v>0</v>
      </c>
      <c r="R3" s="50">
        <v>1</v>
      </c>
      <c r="S3" s="50">
        <v>1</v>
      </c>
      <c r="T3" s="22">
        <v>1</v>
      </c>
      <c r="U3" s="22"/>
      <c r="V3" s="22"/>
      <c r="W3" s="22"/>
      <c r="X3" s="22"/>
      <c r="Y3" s="22"/>
      <c r="Z3" s="22"/>
      <c r="AA3" s="22"/>
      <c r="AB3" s="23"/>
      <c r="AC3" s="23"/>
      <c r="AD3" s="23"/>
      <c r="AE3" s="23"/>
      <c r="AF3" s="23"/>
      <c r="AG3" s="24"/>
      <c r="AH3" s="24"/>
      <c r="AI3" s="24"/>
      <c r="AJ3" s="24"/>
      <c r="AK3" s="24"/>
      <c r="AL3" s="25">
        <f>SUM(C3:AK3)</f>
        <v>16</v>
      </c>
      <c r="AM3" s="26">
        <f>(AL3/18)*100</f>
        <v>88.888888888888886</v>
      </c>
      <c r="AN3" s="27">
        <f>AM3/AL$6*100</f>
        <v>592.59259259259261</v>
      </c>
      <c r="AO3" s="28">
        <f t="shared" ref="AO3:AO10" si="0">AVERAGE(AN3:AN3)</f>
        <v>592.59259259259261</v>
      </c>
      <c r="AP3" s="29" t="e">
        <f>IF(AO3="","",IF(AO3&lt;#REF!,"Tidak lulus","Lulus"))</f>
        <v>#REF!</v>
      </c>
    </row>
    <row r="4" spans="1:42" x14ac:dyDescent="0.3">
      <c r="A4" s="30">
        <v>2</v>
      </c>
      <c r="B4" t="s">
        <v>50</v>
      </c>
      <c r="C4" s="50">
        <v>1</v>
      </c>
      <c r="D4" s="50">
        <v>1</v>
      </c>
      <c r="E4" s="50">
        <v>1</v>
      </c>
      <c r="F4" s="50">
        <v>0</v>
      </c>
      <c r="G4" s="50">
        <v>1</v>
      </c>
      <c r="H4" s="50">
        <v>1</v>
      </c>
      <c r="I4" s="50">
        <v>1</v>
      </c>
      <c r="J4" s="50">
        <v>1</v>
      </c>
      <c r="K4" s="50">
        <v>1</v>
      </c>
      <c r="L4" s="50">
        <v>1</v>
      </c>
      <c r="M4" s="50">
        <v>0</v>
      </c>
      <c r="N4" s="50">
        <v>1</v>
      </c>
      <c r="O4" s="50">
        <v>1</v>
      </c>
      <c r="P4" s="50">
        <v>1</v>
      </c>
      <c r="Q4" s="50">
        <v>0</v>
      </c>
      <c r="R4" s="50">
        <v>1</v>
      </c>
      <c r="S4" s="50">
        <v>1</v>
      </c>
      <c r="T4" s="22">
        <v>1</v>
      </c>
      <c r="U4" s="22"/>
      <c r="V4" s="22"/>
      <c r="W4" s="22"/>
      <c r="X4" s="22"/>
      <c r="Y4" s="22"/>
      <c r="Z4" s="22"/>
      <c r="AA4" s="22"/>
      <c r="AB4" s="23"/>
      <c r="AC4" s="23"/>
      <c r="AD4" s="23"/>
      <c r="AE4" s="23"/>
      <c r="AF4" s="23"/>
      <c r="AG4" s="31"/>
      <c r="AH4" s="31"/>
      <c r="AI4" s="31"/>
      <c r="AJ4" s="31"/>
      <c r="AK4" s="31"/>
      <c r="AL4" s="25">
        <f t="shared" ref="AL4:AL10" si="1">SUM(C4:AK4)</f>
        <v>15</v>
      </c>
      <c r="AM4" s="26">
        <f t="shared" ref="AM4:AM10" si="2">(AL4/18)*100</f>
        <v>83.333333333333343</v>
      </c>
      <c r="AN4" s="27">
        <f t="shared" ref="AN4:AN10" si="3">AM4/AL$6*100</f>
        <v>555.55555555555566</v>
      </c>
      <c r="AO4" s="28">
        <f t="shared" si="0"/>
        <v>555.55555555555566</v>
      </c>
      <c r="AP4" s="29" t="str">
        <f t="shared" ref="AP4:AP10" si="4">IF(AO4="","",IF(AO4&lt;AP1,"Tidak lulus","Lulus"))</f>
        <v>Lulus</v>
      </c>
    </row>
    <row r="5" spans="1:42" x14ac:dyDescent="0.3">
      <c r="A5" s="30">
        <v>3</v>
      </c>
      <c r="B5" t="s">
        <v>51</v>
      </c>
      <c r="C5" s="50">
        <v>1</v>
      </c>
      <c r="D5" s="50">
        <v>1</v>
      </c>
      <c r="E5" s="50">
        <v>1</v>
      </c>
      <c r="F5" s="50">
        <v>1</v>
      </c>
      <c r="G5" s="50">
        <v>0</v>
      </c>
      <c r="H5" s="50">
        <v>0</v>
      </c>
      <c r="I5" s="50">
        <v>1</v>
      </c>
      <c r="J5" s="50">
        <v>1</v>
      </c>
      <c r="K5" s="50">
        <v>1</v>
      </c>
      <c r="L5" s="50">
        <v>1</v>
      </c>
      <c r="M5" s="50">
        <v>1</v>
      </c>
      <c r="N5" s="50">
        <v>0</v>
      </c>
      <c r="O5" s="50">
        <v>1</v>
      </c>
      <c r="P5" s="50">
        <v>1</v>
      </c>
      <c r="Q5" s="50">
        <v>1</v>
      </c>
      <c r="R5" s="50">
        <v>0</v>
      </c>
      <c r="S5" s="50">
        <v>1</v>
      </c>
      <c r="T5" s="22">
        <v>1</v>
      </c>
      <c r="U5" s="22"/>
      <c r="V5" s="22"/>
      <c r="W5" s="22"/>
      <c r="X5" s="22"/>
      <c r="Y5" s="22"/>
      <c r="Z5" s="22"/>
      <c r="AA5" s="22"/>
      <c r="AB5" s="23"/>
      <c r="AC5" s="23"/>
      <c r="AD5" s="23"/>
      <c r="AE5" s="23"/>
      <c r="AF5" s="23"/>
      <c r="AG5" s="31"/>
      <c r="AH5" s="31"/>
      <c r="AI5" s="31"/>
      <c r="AJ5" s="31"/>
      <c r="AK5" s="31"/>
      <c r="AL5" s="25">
        <f t="shared" si="1"/>
        <v>14</v>
      </c>
      <c r="AM5" s="26">
        <f t="shared" si="2"/>
        <v>77.777777777777786</v>
      </c>
      <c r="AN5" s="27">
        <f t="shared" si="3"/>
        <v>518.51851851851859</v>
      </c>
      <c r="AO5" s="28">
        <f t="shared" si="0"/>
        <v>518.51851851851859</v>
      </c>
      <c r="AP5" s="29" t="str">
        <f t="shared" si="4"/>
        <v>Lulus</v>
      </c>
    </row>
    <row r="6" spans="1:42" x14ac:dyDescent="0.3">
      <c r="A6" s="30">
        <v>4</v>
      </c>
      <c r="B6" t="s">
        <v>52</v>
      </c>
      <c r="C6" s="50">
        <v>1</v>
      </c>
      <c r="D6" s="50">
        <v>1</v>
      </c>
      <c r="E6" s="50">
        <v>1</v>
      </c>
      <c r="F6" s="50">
        <v>1</v>
      </c>
      <c r="G6" s="50">
        <v>1</v>
      </c>
      <c r="H6" s="50">
        <v>0</v>
      </c>
      <c r="I6" s="50">
        <v>1</v>
      </c>
      <c r="J6" s="50">
        <v>1</v>
      </c>
      <c r="K6" s="50">
        <v>1</v>
      </c>
      <c r="L6" s="50">
        <v>1</v>
      </c>
      <c r="M6" s="50">
        <v>0</v>
      </c>
      <c r="N6" s="50">
        <v>1</v>
      </c>
      <c r="O6" s="50">
        <v>1</v>
      </c>
      <c r="P6" s="50">
        <v>0</v>
      </c>
      <c r="Q6" s="50">
        <v>1</v>
      </c>
      <c r="R6" s="50">
        <v>1</v>
      </c>
      <c r="S6" s="50">
        <v>1</v>
      </c>
      <c r="T6" s="22">
        <v>1</v>
      </c>
      <c r="U6" s="22"/>
      <c r="V6" s="22"/>
      <c r="W6" s="22"/>
      <c r="X6" s="22"/>
      <c r="Y6" s="22"/>
      <c r="Z6" s="22"/>
      <c r="AA6" s="22"/>
      <c r="AB6" s="23"/>
      <c r="AC6" s="23"/>
      <c r="AD6" s="23"/>
      <c r="AE6" s="23"/>
      <c r="AF6" s="23"/>
      <c r="AG6" s="31"/>
      <c r="AH6" s="31"/>
      <c r="AI6" s="31"/>
      <c r="AJ6" s="31"/>
      <c r="AK6" s="31"/>
      <c r="AL6" s="25">
        <f t="shared" si="1"/>
        <v>15</v>
      </c>
      <c r="AM6" s="26">
        <f t="shared" si="2"/>
        <v>83.333333333333343</v>
      </c>
      <c r="AN6" s="27">
        <f t="shared" si="3"/>
        <v>555.55555555555566</v>
      </c>
      <c r="AO6" s="28">
        <f t="shared" si="0"/>
        <v>555.55555555555566</v>
      </c>
      <c r="AP6" s="29" t="e">
        <f t="shared" si="4"/>
        <v>#REF!</v>
      </c>
    </row>
    <row r="7" spans="1:42" x14ac:dyDescent="0.3">
      <c r="A7" s="30">
        <v>5</v>
      </c>
      <c r="B7" t="s">
        <v>53</v>
      </c>
      <c r="C7" s="50">
        <v>1</v>
      </c>
      <c r="D7" s="50">
        <v>1</v>
      </c>
      <c r="E7" s="50">
        <v>1</v>
      </c>
      <c r="F7" s="50">
        <v>0</v>
      </c>
      <c r="G7" s="50">
        <v>1</v>
      </c>
      <c r="H7" s="50">
        <v>1</v>
      </c>
      <c r="I7" s="50">
        <v>1</v>
      </c>
      <c r="J7" s="50">
        <v>1</v>
      </c>
      <c r="K7" s="50">
        <v>1</v>
      </c>
      <c r="L7" s="50">
        <v>0</v>
      </c>
      <c r="M7" s="50">
        <v>1</v>
      </c>
      <c r="N7" s="50">
        <v>0</v>
      </c>
      <c r="O7" s="50">
        <v>1</v>
      </c>
      <c r="P7" s="50">
        <v>1</v>
      </c>
      <c r="Q7" s="50">
        <v>1</v>
      </c>
      <c r="R7" s="50">
        <v>0</v>
      </c>
      <c r="S7" s="50">
        <v>1</v>
      </c>
      <c r="T7" s="22">
        <v>1</v>
      </c>
      <c r="U7" s="22"/>
      <c r="V7" s="22"/>
      <c r="W7" s="22"/>
      <c r="X7" s="22"/>
      <c r="Y7" s="22"/>
      <c r="Z7" s="22"/>
      <c r="AA7" s="22"/>
      <c r="AB7" s="23"/>
      <c r="AC7" s="23"/>
      <c r="AD7" s="23"/>
      <c r="AE7" s="23"/>
      <c r="AF7" s="23"/>
      <c r="AG7" s="31"/>
      <c r="AH7" s="31"/>
      <c r="AI7" s="31"/>
      <c r="AJ7" s="31"/>
      <c r="AK7" s="31"/>
      <c r="AL7" s="25">
        <f t="shared" si="1"/>
        <v>14</v>
      </c>
      <c r="AM7" s="26">
        <f t="shared" si="2"/>
        <v>77.777777777777786</v>
      </c>
      <c r="AN7" s="27">
        <f t="shared" si="3"/>
        <v>518.51851851851859</v>
      </c>
      <c r="AO7" s="28">
        <f t="shared" si="0"/>
        <v>518.51851851851859</v>
      </c>
      <c r="AP7" s="29" t="str">
        <f t="shared" si="4"/>
        <v>Tidak lulus</v>
      </c>
    </row>
    <row r="8" spans="1:42" x14ac:dyDescent="0.3">
      <c r="A8" s="30">
        <v>6</v>
      </c>
      <c r="B8" t="s">
        <v>54</v>
      </c>
      <c r="C8" s="50">
        <v>1</v>
      </c>
      <c r="D8" s="50">
        <v>1</v>
      </c>
      <c r="E8" s="50">
        <v>1</v>
      </c>
      <c r="F8" s="50">
        <v>1</v>
      </c>
      <c r="G8" s="50">
        <v>1</v>
      </c>
      <c r="H8" s="50">
        <v>1</v>
      </c>
      <c r="I8" s="50">
        <v>0</v>
      </c>
      <c r="J8" s="50">
        <v>1</v>
      </c>
      <c r="K8" s="50">
        <v>1</v>
      </c>
      <c r="L8" s="50">
        <v>1</v>
      </c>
      <c r="M8" s="50">
        <v>0</v>
      </c>
      <c r="N8" s="50">
        <v>1</v>
      </c>
      <c r="O8" s="50">
        <v>1</v>
      </c>
      <c r="P8" s="50">
        <v>1</v>
      </c>
      <c r="Q8" s="50">
        <v>0</v>
      </c>
      <c r="R8" s="50">
        <v>1</v>
      </c>
      <c r="S8" s="50">
        <v>1</v>
      </c>
      <c r="T8" s="22">
        <v>1</v>
      </c>
      <c r="U8" s="22"/>
      <c r="V8" s="22"/>
      <c r="W8" s="22"/>
      <c r="X8" s="22"/>
      <c r="Y8" s="22"/>
      <c r="Z8" s="22"/>
      <c r="AA8" s="22"/>
      <c r="AB8" s="23"/>
      <c r="AC8" s="23"/>
      <c r="AD8" s="23"/>
      <c r="AE8" s="23"/>
      <c r="AF8" s="23"/>
      <c r="AG8" s="31"/>
      <c r="AH8" s="31"/>
      <c r="AI8" s="31"/>
      <c r="AJ8" s="31"/>
      <c r="AK8" s="31"/>
      <c r="AL8" s="25">
        <f t="shared" si="1"/>
        <v>15</v>
      </c>
      <c r="AM8" s="26">
        <f t="shared" si="2"/>
        <v>83.333333333333343</v>
      </c>
      <c r="AN8" s="27">
        <f t="shared" si="3"/>
        <v>555.55555555555566</v>
      </c>
      <c r="AO8" s="28">
        <f t="shared" si="0"/>
        <v>555.55555555555566</v>
      </c>
      <c r="AP8" s="29" t="str">
        <f t="shared" si="4"/>
        <v>Tidak lulus</v>
      </c>
    </row>
    <row r="9" spans="1:42" x14ac:dyDescent="0.3">
      <c r="A9" s="30">
        <v>7</v>
      </c>
      <c r="B9" t="s">
        <v>55</v>
      </c>
      <c r="C9" s="50">
        <v>1</v>
      </c>
      <c r="D9" s="50">
        <v>1</v>
      </c>
      <c r="E9" s="50">
        <v>1</v>
      </c>
      <c r="F9" s="50">
        <v>1</v>
      </c>
      <c r="G9" s="50">
        <v>1</v>
      </c>
      <c r="H9" s="50">
        <v>0</v>
      </c>
      <c r="I9" s="50">
        <v>0</v>
      </c>
      <c r="J9" s="50">
        <v>1</v>
      </c>
      <c r="K9" s="50">
        <v>1</v>
      </c>
      <c r="L9" s="50">
        <v>1</v>
      </c>
      <c r="M9" s="50">
        <v>1</v>
      </c>
      <c r="N9" s="50">
        <v>0</v>
      </c>
      <c r="O9" s="50">
        <v>1</v>
      </c>
      <c r="P9" s="50">
        <v>1</v>
      </c>
      <c r="Q9" s="50">
        <v>0</v>
      </c>
      <c r="R9" s="50">
        <v>1</v>
      </c>
      <c r="S9" s="50">
        <v>1</v>
      </c>
      <c r="T9" s="22">
        <v>1</v>
      </c>
      <c r="U9" s="22"/>
      <c r="V9" s="22"/>
      <c r="W9" s="22"/>
      <c r="X9" s="22"/>
      <c r="Y9" s="22"/>
      <c r="Z9" s="22"/>
      <c r="AA9" s="22"/>
      <c r="AB9" s="23"/>
      <c r="AC9" s="23"/>
      <c r="AD9" s="23"/>
      <c r="AE9" s="23"/>
      <c r="AF9" s="23"/>
      <c r="AG9" s="31"/>
      <c r="AH9" s="31"/>
      <c r="AI9" s="31"/>
      <c r="AJ9" s="31"/>
      <c r="AK9" s="31"/>
      <c r="AL9" s="25">
        <f t="shared" si="1"/>
        <v>14</v>
      </c>
      <c r="AM9" s="26">
        <f t="shared" si="2"/>
        <v>77.777777777777786</v>
      </c>
      <c r="AN9" s="27">
        <f t="shared" si="3"/>
        <v>518.51851851851859</v>
      </c>
      <c r="AO9" s="28">
        <f t="shared" si="0"/>
        <v>518.51851851851859</v>
      </c>
      <c r="AP9" s="29" t="e">
        <f t="shared" si="4"/>
        <v>#REF!</v>
      </c>
    </row>
    <row r="10" spans="1:42" x14ac:dyDescent="0.3">
      <c r="A10" s="30">
        <v>8</v>
      </c>
      <c r="B10" t="s">
        <v>56</v>
      </c>
      <c r="C10" s="50">
        <v>1</v>
      </c>
      <c r="D10" s="50">
        <v>1</v>
      </c>
      <c r="E10" s="50">
        <v>1</v>
      </c>
      <c r="F10" s="50">
        <v>1</v>
      </c>
      <c r="G10" s="50">
        <v>0</v>
      </c>
      <c r="H10" s="50">
        <v>1</v>
      </c>
      <c r="I10" s="50">
        <v>1</v>
      </c>
      <c r="J10" s="50">
        <v>1</v>
      </c>
      <c r="K10" s="50">
        <v>1</v>
      </c>
      <c r="L10" s="50">
        <v>1</v>
      </c>
      <c r="M10" s="50">
        <v>0</v>
      </c>
      <c r="N10" s="50">
        <v>1</v>
      </c>
      <c r="O10" s="50">
        <v>1</v>
      </c>
      <c r="P10" s="50">
        <v>1</v>
      </c>
      <c r="Q10" s="50">
        <v>1</v>
      </c>
      <c r="R10" s="50">
        <v>1</v>
      </c>
      <c r="S10" s="50">
        <v>1</v>
      </c>
      <c r="T10" s="22">
        <v>1</v>
      </c>
      <c r="U10" s="22"/>
      <c r="V10" s="22"/>
      <c r="W10" s="22"/>
      <c r="X10" s="22"/>
      <c r="Y10" s="22"/>
      <c r="Z10" s="22"/>
      <c r="AA10" s="22"/>
      <c r="AB10" s="23"/>
      <c r="AC10" s="23"/>
      <c r="AD10" s="23"/>
      <c r="AE10" s="23"/>
      <c r="AF10" s="23"/>
      <c r="AG10" s="31"/>
      <c r="AH10" s="31"/>
      <c r="AI10" s="31"/>
      <c r="AJ10" s="31"/>
      <c r="AK10" s="31"/>
      <c r="AL10" s="25">
        <f t="shared" si="1"/>
        <v>16</v>
      </c>
      <c r="AM10" s="26">
        <f t="shared" si="2"/>
        <v>88.888888888888886</v>
      </c>
      <c r="AN10" s="27">
        <f t="shared" si="3"/>
        <v>592.59259259259261</v>
      </c>
      <c r="AO10" s="28">
        <f t="shared" si="0"/>
        <v>592.59259259259261</v>
      </c>
      <c r="AP10" s="29" t="str">
        <f t="shared" si="4"/>
        <v>Tidak lulus</v>
      </c>
    </row>
    <row r="12" spans="1:42" x14ac:dyDescent="0.3">
      <c r="B12" t="s">
        <v>49</v>
      </c>
      <c r="C12" s="51">
        <f>AM3</f>
        <v>88.888888888888886</v>
      </c>
    </row>
    <row r="13" spans="1:42" x14ac:dyDescent="0.3">
      <c r="B13" t="s">
        <v>50</v>
      </c>
      <c r="C13" s="51">
        <f t="shared" ref="C13:C19" si="5">AM4</f>
        <v>83.333333333333343</v>
      </c>
    </row>
    <row r="14" spans="1:42" x14ac:dyDescent="0.3">
      <c r="B14" t="s">
        <v>51</v>
      </c>
      <c r="C14" s="51">
        <f t="shared" si="5"/>
        <v>77.777777777777786</v>
      </c>
    </row>
    <row r="15" spans="1:42" x14ac:dyDescent="0.3">
      <c r="B15" t="s">
        <v>52</v>
      </c>
      <c r="C15" s="51">
        <f t="shared" si="5"/>
        <v>83.333333333333343</v>
      </c>
    </row>
    <row r="16" spans="1:42" x14ac:dyDescent="0.3">
      <c r="B16" t="s">
        <v>53</v>
      </c>
      <c r="C16" s="51">
        <f t="shared" si="5"/>
        <v>77.777777777777786</v>
      </c>
    </row>
    <row r="17" spans="1:42" x14ac:dyDescent="0.3">
      <c r="B17" t="s">
        <v>54</v>
      </c>
      <c r="C17" s="51">
        <f t="shared" si="5"/>
        <v>83.333333333333343</v>
      </c>
    </row>
    <row r="18" spans="1:42" x14ac:dyDescent="0.3">
      <c r="B18" t="s">
        <v>55</v>
      </c>
      <c r="C18" s="51">
        <f t="shared" si="5"/>
        <v>77.777777777777786</v>
      </c>
    </row>
    <row r="19" spans="1:42" x14ac:dyDescent="0.3">
      <c r="B19" t="s">
        <v>56</v>
      </c>
      <c r="C19" s="51">
        <f t="shared" si="5"/>
        <v>88.888888888888886</v>
      </c>
    </row>
    <row r="20" spans="1:42" x14ac:dyDescent="0.3">
      <c r="C20" s="51">
        <f>AVERAGE(C12:C19)</f>
        <v>82.6388888888889</v>
      </c>
    </row>
    <row r="22" spans="1:42" x14ac:dyDescent="0.3">
      <c r="C22" s="116" t="s">
        <v>152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</row>
    <row r="23" spans="1:42" x14ac:dyDescent="0.3"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  <c r="I23">
        <v>7</v>
      </c>
      <c r="J23">
        <v>8</v>
      </c>
      <c r="K23">
        <v>9</v>
      </c>
      <c r="L23">
        <v>10</v>
      </c>
      <c r="M23">
        <v>11</v>
      </c>
      <c r="N23">
        <v>12</v>
      </c>
      <c r="O23">
        <v>13</v>
      </c>
      <c r="P23">
        <v>14</v>
      </c>
      <c r="Q23">
        <v>15</v>
      </c>
      <c r="R23">
        <v>16</v>
      </c>
      <c r="S23">
        <v>17</v>
      </c>
      <c r="T23">
        <v>18</v>
      </c>
    </row>
    <row r="24" spans="1:42" x14ac:dyDescent="0.3">
      <c r="A24" s="30">
        <v>9</v>
      </c>
      <c r="B24" t="s">
        <v>57</v>
      </c>
      <c r="C24" s="50">
        <v>1</v>
      </c>
      <c r="D24" s="50">
        <v>1</v>
      </c>
      <c r="E24" s="50">
        <v>1</v>
      </c>
      <c r="F24" s="50">
        <v>0</v>
      </c>
      <c r="G24" s="50">
        <v>1</v>
      </c>
      <c r="H24" s="50">
        <v>1</v>
      </c>
      <c r="I24" s="50">
        <v>1</v>
      </c>
      <c r="J24" s="50">
        <v>1</v>
      </c>
      <c r="K24" s="50">
        <v>1</v>
      </c>
      <c r="L24" s="50">
        <v>0</v>
      </c>
      <c r="M24" s="50">
        <v>1</v>
      </c>
      <c r="N24" s="50">
        <v>0</v>
      </c>
      <c r="O24" s="50">
        <v>1</v>
      </c>
      <c r="P24" s="50">
        <v>1</v>
      </c>
      <c r="Q24" s="50">
        <v>1</v>
      </c>
      <c r="R24" s="50">
        <v>0</v>
      </c>
      <c r="S24" s="50">
        <v>1</v>
      </c>
      <c r="T24" s="22">
        <v>1</v>
      </c>
      <c r="U24" s="22"/>
      <c r="V24" s="22"/>
      <c r="W24" s="22"/>
      <c r="X24" s="22"/>
      <c r="Y24" s="22"/>
      <c r="Z24" s="22"/>
      <c r="AA24" s="22"/>
      <c r="AB24" s="23"/>
      <c r="AC24" s="23"/>
      <c r="AD24" s="23"/>
      <c r="AE24" s="23"/>
      <c r="AF24" s="23"/>
      <c r="AG24" s="31"/>
      <c r="AH24" s="31"/>
      <c r="AI24" s="31"/>
      <c r="AJ24" s="31"/>
      <c r="AK24" s="31"/>
      <c r="AL24" s="25">
        <f t="shared" ref="AL24:AL43" si="6">SUM(C24:AK24)</f>
        <v>14</v>
      </c>
      <c r="AM24" s="26">
        <f t="shared" ref="AM24:AM43" si="7">AL24</f>
        <v>14</v>
      </c>
      <c r="AN24" s="27">
        <f>(AM24/18)*100</f>
        <v>77.777777777777786</v>
      </c>
      <c r="AO24" s="28">
        <f t="shared" ref="AO24:AO43" si="8">AVERAGE(AN24:AN24)</f>
        <v>77.777777777777786</v>
      </c>
      <c r="AP24" s="29" t="str">
        <f t="shared" ref="AP24:AP43" si="9">IF(AO24="","",IF(AO24&lt;AP21,"Tidak lulus","Lulus"))</f>
        <v>Lulus</v>
      </c>
    </row>
    <row r="25" spans="1:42" x14ac:dyDescent="0.3">
      <c r="A25" s="30">
        <v>10</v>
      </c>
      <c r="B25" t="s">
        <v>58</v>
      </c>
      <c r="C25" s="50">
        <v>1</v>
      </c>
      <c r="D25" s="50">
        <v>1</v>
      </c>
      <c r="E25" s="50">
        <v>1</v>
      </c>
      <c r="F25" s="50">
        <v>1</v>
      </c>
      <c r="G25" s="50">
        <v>0</v>
      </c>
      <c r="H25" s="50">
        <v>0</v>
      </c>
      <c r="I25" s="50">
        <v>1</v>
      </c>
      <c r="J25" s="50">
        <v>1</v>
      </c>
      <c r="K25" s="50">
        <v>1</v>
      </c>
      <c r="L25" s="50">
        <v>1</v>
      </c>
      <c r="M25" s="50">
        <v>0</v>
      </c>
      <c r="N25" s="50">
        <v>0</v>
      </c>
      <c r="O25" s="50">
        <v>1</v>
      </c>
      <c r="P25" s="50">
        <v>1</v>
      </c>
      <c r="Q25" s="50">
        <v>1</v>
      </c>
      <c r="R25" s="50">
        <v>0</v>
      </c>
      <c r="S25" s="50">
        <v>1</v>
      </c>
      <c r="T25" s="22">
        <v>1</v>
      </c>
      <c r="U25" s="22"/>
      <c r="V25" s="22"/>
      <c r="W25" s="22"/>
      <c r="X25" s="22"/>
      <c r="Y25" s="22"/>
      <c r="Z25" s="22"/>
      <c r="AA25" s="22"/>
      <c r="AB25" s="23"/>
      <c r="AC25" s="23"/>
      <c r="AD25" s="23"/>
      <c r="AE25" s="23"/>
      <c r="AF25" s="23"/>
      <c r="AG25" s="31"/>
      <c r="AH25" s="31"/>
      <c r="AI25" s="31"/>
      <c r="AJ25" s="31"/>
      <c r="AK25" s="31"/>
      <c r="AL25" s="25">
        <f t="shared" si="6"/>
        <v>13</v>
      </c>
      <c r="AM25" s="26">
        <f t="shared" si="7"/>
        <v>13</v>
      </c>
      <c r="AN25" s="27">
        <f t="shared" ref="AN25:AN43" si="10">(AM25/18)*100</f>
        <v>72.222222222222214</v>
      </c>
      <c r="AO25" s="28">
        <f t="shared" si="8"/>
        <v>72.222222222222214</v>
      </c>
      <c r="AP25" s="29" t="str">
        <f t="shared" si="9"/>
        <v>Lulus</v>
      </c>
    </row>
    <row r="26" spans="1:42" x14ac:dyDescent="0.3">
      <c r="A26" s="30">
        <v>11</v>
      </c>
      <c r="B26" t="s">
        <v>59</v>
      </c>
      <c r="C26" s="50">
        <v>1</v>
      </c>
      <c r="D26" s="50">
        <v>1</v>
      </c>
      <c r="E26" s="50">
        <v>1</v>
      </c>
      <c r="F26" s="50">
        <v>1</v>
      </c>
      <c r="G26" s="50">
        <v>1</v>
      </c>
      <c r="H26" s="50">
        <v>0</v>
      </c>
      <c r="I26" s="50">
        <v>0</v>
      </c>
      <c r="J26" s="50">
        <v>1</v>
      </c>
      <c r="K26" s="50">
        <v>1</v>
      </c>
      <c r="L26" s="50">
        <v>0</v>
      </c>
      <c r="M26" s="50">
        <v>0</v>
      </c>
      <c r="N26" s="50">
        <v>0</v>
      </c>
      <c r="O26" s="50">
        <v>1</v>
      </c>
      <c r="P26" s="50">
        <v>1</v>
      </c>
      <c r="Q26" s="50">
        <v>0</v>
      </c>
      <c r="R26" s="50">
        <v>0</v>
      </c>
      <c r="S26" s="50">
        <v>1</v>
      </c>
      <c r="T26" s="22">
        <v>1</v>
      </c>
      <c r="U26" s="22"/>
      <c r="V26" s="22"/>
      <c r="W26" s="22"/>
      <c r="X26" s="22"/>
      <c r="Y26" s="22"/>
      <c r="Z26" s="22"/>
      <c r="AA26" s="22"/>
      <c r="AB26" s="23"/>
      <c r="AC26" s="23"/>
      <c r="AD26" s="23"/>
      <c r="AE26" s="23"/>
      <c r="AF26" s="23"/>
      <c r="AG26" s="31"/>
      <c r="AH26" s="31"/>
      <c r="AI26" s="31"/>
      <c r="AJ26" s="31"/>
      <c r="AK26" s="31"/>
      <c r="AL26" s="25">
        <f t="shared" si="6"/>
        <v>11</v>
      </c>
      <c r="AM26" s="26">
        <f t="shared" si="7"/>
        <v>11</v>
      </c>
      <c r="AN26" s="27">
        <f t="shared" si="10"/>
        <v>61.111111111111114</v>
      </c>
      <c r="AO26" s="28">
        <f t="shared" si="8"/>
        <v>61.111111111111114</v>
      </c>
      <c r="AP26" s="29" t="str">
        <f t="shared" si="9"/>
        <v>Lulus</v>
      </c>
    </row>
    <row r="27" spans="1:42" x14ac:dyDescent="0.3">
      <c r="A27" s="30">
        <v>12</v>
      </c>
      <c r="B27" t="s">
        <v>60</v>
      </c>
      <c r="C27" s="50">
        <v>1</v>
      </c>
      <c r="D27" s="50">
        <v>1</v>
      </c>
      <c r="E27" s="50">
        <v>1</v>
      </c>
      <c r="F27" s="50">
        <v>1</v>
      </c>
      <c r="G27" s="50">
        <v>0</v>
      </c>
      <c r="H27" s="50">
        <v>0</v>
      </c>
      <c r="I27" s="50">
        <v>1</v>
      </c>
      <c r="J27" s="50">
        <v>1</v>
      </c>
      <c r="K27" s="50">
        <v>1</v>
      </c>
      <c r="L27" s="50">
        <v>1</v>
      </c>
      <c r="M27" s="50">
        <v>0</v>
      </c>
      <c r="N27" s="50">
        <v>0</v>
      </c>
      <c r="O27" s="50">
        <v>1</v>
      </c>
      <c r="P27" s="50">
        <v>1</v>
      </c>
      <c r="Q27" s="50">
        <v>1</v>
      </c>
      <c r="R27" s="50">
        <v>0</v>
      </c>
      <c r="S27" s="50">
        <v>1</v>
      </c>
      <c r="T27" s="22">
        <v>1</v>
      </c>
      <c r="U27" s="22"/>
      <c r="V27" s="22"/>
      <c r="W27" s="22"/>
      <c r="X27" s="22"/>
      <c r="Y27" s="22"/>
      <c r="Z27" s="22"/>
      <c r="AA27" s="22"/>
      <c r="AB27" s="23"/>
      <c r="AC27" s="23"/>
      <c r="AD27" s="23"/>
      <c r="AE27" s="23"/>
      <c r="AF27" s="23"/>
      <c r="AG27" s="31"/>
      <c r="AH27" s="31"/>
      <c r="AI27" s="31"/>
      <c r="AJ27" s="31"/>
      <c r="AK27" s="31"/>
      <c r="AL27" s="25">
        <f t="shared" si="6"/>
        <v>13</v>
      </c>
      <c r="AM27" s="26">
        <f t="shared" si="7"/>
        <v>13</v>
      </c>
      <c r="AN27" s="27">
        <f t="shared" si="10"/>
        <v>72.222222222222214</v>
      </c>
      <c r="AO27" s="28">
        <f t="shared" si="8"/>
        <v>72.222222222222214</v>
      </c>
      <c r="AP27" s="29" t="str">
        <f t="shared" si="9"/>
        <v>Tidak lulus</v>
      </c>
    </row>
    <row r="28" spans="1:42" x14ac:dyDescent="0.3">
      <c r="A28" s="30">
        <v>13</v>
      </c>
      <c r="B28" t="s">
        <v>61</v>
      </c>
      <c r="C28" s="50">
        <v>1</v>
      </c>
      <c r="D28" s="50">
        <v>1</v>
      </c>
      <c r="E28" s="50">
        <v>1</v>
      </c>
      <c r="F28" s="50">
        <v>1</v>
      </c>
      <c r="G28" s="50">
        <v>0</v>
      </c>
      <c r="H28" s="50">
        <v>0</v>
      </c>
      <c r="I28" s="50">
        <v>1</v>
      </c>
      <c r="J28" s="50">
        <v>1</v>
      </c>
      <c r="K28" s="50">
        <v>1</v>
      </c>
      <c r="L28" s="50">
        <v>1</v>
      </c>
      <c r="M28" s="50">
        <v>1</v>
      </c>
      <c r="N28" s="50">
        <v>0</v>
      </c>
      <c r="O28" s="50">
        <v>1</v>
      </c>
      <c r="P28" s="50">
        <v>1</v>
      </c>
      <c r="Q28" s="50">
        <v>1</v>
      </c>
      <c r="R28" s="50">
        <v>0</v>
      </c>
      <c r="S28" s="50">
        <v>1</v>
      </c>
      <c r="T28" s="22">
        <v>1</v>
      </c>
      <c r="U28" s="22"/>
      <c r="V28" s="22"/>
      <c r="W28" s="22"/>
      <c r="X28" s="22"/>
      <c r="Y28" s="22"/>
      <c r="Z28" s="22"/>
      <c r="AA28" s="22"/>
      <c r="AB28" s="23"/>
      <c r="AC28" s="23"/>
      <c r="AD28" s="23"/>
      <c r="AE28" s="23"/>
      <c r="AF28" s="23"/>
      <c r="AG28" s="31"/>
      <c r="AH28" s="31"/>
      <c r="AI28" s="31"/>
      <c r="AJ28" s="31"/>
      <c r="AK28" s="31"/>
      <c r="AL28" s="25">
        <f t="shared" si="6"/>
        <v>14</v>
      </c>
      <c r="AM28" s="26">
        <f t="shared" si="7"/>
        <v>14</v>
      </c>
      <c r="AN28" s="27">
        <f t="shared" si="10"/>
        <v>77.777777777777786</v>
      </c>
      <c r="AO28" s="28">
        <f t="shared" si="8"/>
        <v>77.777777777777786</v>
      </c>
      <c r="AP28" s="29" t="str">
        <f t="shared" si="9"/>
        <v>Tidak lulus</v>
      </c>
    </row>
    <row r="29" spans="1:42" x14ac:dyDescent="0.3">
      <c r="A29" s="30">
        <v>14</v>
      </c>
      <c r="B29" t="s">
        <v>62</v>
      </c>
      <c r="C29" s="50">
        <v>1</v>
      </c>
      <c r="D29" s="50">
        <v>1</v>
      </c>
      <c r="E29" s="50">
        <v>1</v>
      </c>
      <c r="F29" s="50">
        <v>1</v>
      </c>
      <c r="G29" s="50">
        <v>1</v>
      </c>
      <c r="H29" s="50">
        <v>0</v>
      </c>
      <c r="I29" s="50">
        <v>0</v>
      </c>
      <c r="J29" s="50">
        <v>1</v>
      </c>
      <c r="K29" s="50">
        <v>1</v>
      </c>
      <c r="L29" s="50">
        <v>1</v>
      </c>
      <c r="M29" s="50">
        <v>0</v>
      </c>
      <c r="N29" s="50">
        <v>0</v>
      </c>
      <c r="O29" s="50">
        <v>1</v>
      </c>
      <c r="P29" s="50">
        <v>1</v>
      </c>
      <c r="Q29" s="50">
        <v>0</v>
      </c>
      <c r="R29" s="50">
        <v>0</v>
      </c>
      <c r="S29" s="50">
        <v>1</v>
      </c>
      <c r="T29" s="22">
        <v>1</v>
      </c>
      <c r="U29" s="22"/>
      <c r="V29" s="22"/>
      <c r="W29" s="22"/>
      <c r="X29" s="22"/>
      <c r="Y29" s="22"/>
      <c r="Z29" s="22"/>
      <c r="AA29" s="22"/>
      <c r="AB29" s="23"/>
      <c r="AC29" s="23"/>
      <c r="AD29" s="23"/>
      <c r="AE29" s="23"/>
      <c r="AF29" s="23"/>
      <c r="AG29" s="31"/>
      <c r="AH29" s="31"/>
      <c r="AI29" s="31"/>
      <c r="AJ29" s="31"/>
      <c r="AK29" s="31"/>
      <c r="AL29" s="25">
        <f t="shared" si="6"/>
        <v>12</v>
      </c>
      <c r="AM29" s="26">
        <f t="shared" si="7"/>
        <v>12</v>
      </c>
      <c r="AN29" s="27">
        <f t="shared" si="10"/>
        <v>66.666666666666657</v>
      </c>
      <c r="AO29" s="28">
        <f t="shared" si="8"/>
        <v>66.666666666666657</v>
      </c>
      <c r="AP29" s="29" t="str">
        <f t="shared" si="9"/>
        <v>Tidak lulus</v>
      </c>
    </row>
    <row r="30" spans="1:42" x14ac:dyDescent="0.3">
      <c r="A30" s="30">
        <v>15</v>
      </c>
      <c r="B30" t="s">
        <v>63</v>
      </c>
      <c r="C30" s="50">
        <v>1</v>
      </c>
      <c r="D30" s="50">
        <v>1</v>
      </c>
      <c r="E30" s="50">
        <v>1</v>
      </c>
      <c r="F30" s="50">
        <v>1</v>
      </c>
      <c r="G30" s="50">
        <v>0</v>
      </c>
      <c r="H30" s="50">
        <v>0</v>
      </c>
      <c r="I30" s="50">
        <v>1</v>
      </c>
      <c r="J30" s="50">
        <v>1</v>
      </c>
      <c r="K30" s="50">
        <v>1</v>
      </c>
      <c r="L30" s="50">
        <v>1</v>
      </c>
      <c r="M30" s="50">
        <v>0</v>
      </c>
      <c r="N30" s="50">
        <v>0</v>
      </c>
      <c r="O30" s="50">
        <v>1</v>
      </c>
      <c r="P30" s="50">
        <v>1</v>
      </c>
      <c r="Q30" s="50">
        <v>1</v>
      </c>
      <c r="R30" s="50">
        <v>0</v>
      </c>
      <c r="S30" s="50">
        <v>1</v>
      </c>
      <c r="T30" s="22">
        <v>1</v>
      </c>
      <c r="U30" s="22"/>
      <c r="V30" s="22"/>
      <c r="W30" s="22"/>
      <c r="X30" s="22"/>
      <c r="Y30" s="22"/>
      <c r="Z30" s="22"/>
      <c r="AA30" s="22"/>
      <c r="AB30" s="23"/>
      <c r="AC30" s="23"/>
      <c r="AD30" s="23"/>
      <c r="AE30" s="23"/>
      <c r="AF30" s="23"/>
      <c r="AG30" s="31"/>
      <c r="AH30" s="31"/>
      <c r="AI30" s="31"/>
      <c r="AJ30" s="31"/>
      <c r="AK30" s="31"/>
      <c r="AL30" s="25">
        <f t="shared" si="6"/>
        <v>13</v>
      </c>
      <c r="AM30" s="26">
        <f t="shared" si="7"/>
        <v>13</v>
      </c>
      <c r="AN30" s="27">
        <f t="shared" si="10"/>
        <v>72.222222222222214</v>
      </c>
      <c r="AO30" s="28">
        <f t="shared" si="8"/>
        <v>72.222222222222214</v>
      </c>
      <c r="AP30" s="29" t="str">
        <f t="shared" si="9"/>
        <v>Tidak lulus</v>
      </c>
    </row>
    <row r="31" spans="1:42" x14ac:dyDescent="0.3">
      <c r="A31" s="30">
        <v>16</v>
      </c>
      <c r="B31" t="s">
        <v>64</v>
      </c>
      <c r="C31" s="50">
        <v>1</v>
      </c>
      <c r="D31" s="50">
        <v>1</v>
      </c>
      <c r="E31" s="50">
        <v>1</v>
      </c>
      <c r="F31" s="50">
        <v>1</v>
      </c>
      <c r="G31" s="50">
        <v>1</v>
      </c>
      <c r="H31" s="50">
        <v>0</v>
      </c>
      <c r="I31" s="50">
        <v>0</v>
      </c>
      <c r="J31" s="50">
        <v>1</v>
      </c>
      <c r="K31" s="50">
        <v>1</v>
      </c>
      <c r="L31" s="50">
        <v>1</v>
      </c>
      <c r="M31" s="50">
        <v>1</v>
      </c>
      <c r="N31" s="50">
        <v>0</v>
      </c>
      <c r="O31" s="50">
        <v>1</v>
      </c>
      <c r="P31" s="50">
        <v>1</v>
      </c>
      <c r="Q31" s="50">
        <v>0</v>
      </c>
      <c r="R31" s="50">
        <v>0</v>
      </c>
      <c r="S31" s="50">
        <v>1</v>
      </c>
      <c r="T31" s="22">
        <v>1</v>
      </c>
      <c r="U31" s="22"/>
      <c r="V31" s="22"/>
      <c r="W31" s="22"/>
      <c r="X31" s="22"/>
      <c r="Y31" s="22"/>
      <c r="Z31" s="22"/>
      <c r="AA31" s="22"/>
      <c r="AB31" s="23"/>
      <c r="AC31" s="23"/>
      <c r="AD31" s="23"/>
      <c r="AE31" s="23"/>
      <c r="AF31" s="23"/>
      <c r="AG31" s="31"/>
      <c r="AH31" s="31"/>
      <c r="AI31" s="31"/>
      <c r="AJ31" s="31"/>
      <c r="AK31" s="31"/>
      <c r="AL31" s="25">
        <f t="shared" si="6"/>
        <v>13</v>
      </c>
      <c r="AM31" s="26">
        <f t="shared" si="7"/>
        <v>13</v>
      </c>
      <c r="AN31" s="27">
        <f t="shared" si="10"/>
        <v>72.222222222222214</v>
      </c>
      <c r="AO31" s="28">
        <f t="shared" si="8"/>
        <v>72.222222222222214</v>
      </c>
      <c r="AP31" s="29" t="str">
        <f t="shared" si="9"/>
        <v>Tidak lulus</v>
      </c>
    </row>
    <row r="32" spans="1:42" x14ac:dyDescent="0.3">
      <c r="A32" s="30">
        <v>17</v>
      </c>
      <c r="B32" t="s">
        <v>65</v>
      </c>
      <c r="C32" s="50">
        <v>1</v>
      </c>
      <c r="D32" s="50">
        <v>1</v>
      </c>
      <c r="E32" s="50">
        <v>1</v>
      </c>
      <c r="F32" s="50">
        <v>1</v>
      </c>
      <c r="G32" s="50">
        <v>1</v>
      </c>
      <c r="H32" s="50">
        <v>0</v>
      </c>
      <c r="I32" s="50">
        <v>0</v>
      </c>
      <c r="J32" s="50">
        <v>1</v>
      </c>
      <c r="K32" s="50">
        <v>1</v>
      </c>
      <c r="L32" s="50">
        <v>1</v>
      </c>
      <c r="M32" s="50">
        <v>0</v>
      </c>
      <c r="N32" s="50">
        <v>0</v>
      </c>
      <c r="O32" s="50">
        <v>1</v>
      </c>
      <c r="P32" s="50">
        <v>1</v>
      </c>
      <c r="Q32" s="50">
        <v>0</v>
      </c>
      <c r="R32" s="50">
        <v>0</v>
      </c>
      <c r="S32" s="50">
        <v>1</v>
      </c>
      <c r="T32" s="22">
        <v>1</v>
      </c>
      <c r="U32" s="22"/>
      <c r="V32" s="22"/>
      <c r="W32" s="22"/>
      <c r="X32" s="22"/>
      <c r="Y32" s="22"/>
      <c r="Z32" s="22"/>
      <c r="AA32" s="22"/>
      <c r="AB32" s="23"/>
      <c r="AC32" s="23"/>
      <c r="AD32" s="23"/>
      <c r="AE32" s="23"/>
      <c r="AF32" s="23"/>
      <c r="AG32" s="31"/>
      <c r="AH32" s="31"/>
      <c r="AI32" s="31"/>
      <c r="AJ32" s="31"/>
      <c r="AK32" s="31"/>
      <c r="AL32" s="25">
        <f t="shared" si="6"/>
        <v>12</v>
      </c>
      <c r="AM32" s="26">
        <f t="shared" si="7"/>
        <v>12</v>
      </c>
      <c r="AN32" s="27">
        <f t="shared" si="10"/>
        <v>66.666666666666657</v>
      </c>
      <c r="AO32" s="28">
        <f t="shared" si="8"/>
        <v>66.666666666666657</v>
      </c>
      <c r="AP32" s="29" t="str">
        <f t="shared" si="9"/>
        <v>Tidak lulus</v>
      </c>
    </row>
    <row r="33" spans="1:42" x14ac:dyDescent="0.3">
      <c r="A33" s="30">
        <v>18</v>
      </c>
      <c r="B33" t="s">
        <v>66</v>
      </c>
      <c r="C33" s="50">
        <v>1</v>
      </c>
      <c r="D33" s="50">
        <v>1</v>
      </c>
      <c r="E33" s="50">
        <v>1</v>
      </c>
      <c r="F33" s="50">
        <v>1</v>
      </c>
      <c r="G33" s="50">
        <v>1</v>
      </c>
      <c r="H33" s="50">
        <v>1</v>
      </c>
      <c r="I33" s="50">
        <v>0</v>
      </c>
      <c r="J33" s="50">
        <v>0</v>
      </c>
      <c r="K33" s="50">
        <v>1</v>
      </c>
      <c r="L33" s="50">
        <v>1</v>
      </c>
      <c r="M33" s="50">
        <v>1</v>
      </c>
      <c r="N33" s="50">
        <v>0</v>
      </c>
      <c r="O33" s="50">
        <v>0</v>
      </c>
      <c r="P33" s="50">
        <v>1</v>
      </c>
      <c r="Q33" s="50">
        <v>1</v>
      </c>
      <c r="R33" s="50">
        <v>0</v>
      </c>
      <c r="S33" s="50">
        <v>0</v>
      </c>
      <c r="T33" s="22">
        <v>1</v>
      </c>
      <c r="U33" s="22"/>
      <c r="V33" s="22"/>
      <c r="W33" s="22"/>
      <c r="X33" s="22"/>
      <c r="Y33" s="22"/>
      <c r="Z33" s="22"/>
      <c r="AA33" s="22"/>
      <c r="AB33" s="23"/>
      <c r="AC33" s="23"/>
      <c r="AD33" s="23"/>
      <c r="AE33" s="23"/>
      <c r="AF33" s="23"/>
      <c r="AG33" s="31"/>
      <c r="AH33" s="31"/>
      <c r="AI33" s="31"/>
      <c r="AJ33" s="31"/>
      <c r="AK33" s="31"/>
      <c r="AL33" s="25">
        <f t="shared" si="6"/>
        <v>12</v>
      </c>
      <c r="AM33" s="26">
        <f t="shared" si="7"/>
        <v>12</v>
      </c>
      <c r="AN33" s="27">
        <f t="shared" si="10"/>
        <v>66.666666666666657</v>
      </c>
      <c r="AO33" s="28">
        <f t="shared" si="8"/>
        <v>66.666666666666657</v>
      </c>
      <c r="AP33" s="29" t="str">
        <f t="shared" si="9"/>
        <v>Tidak lulus</v>
      </c>
    </row>
    <row r="34" spans="1:42" x14ac:dyDescent="0.3">
      <c r="A34" s="30">
        <v>19</v>
      </c>
      <c r="B34" t="s">
        <v>67</v>
      </c>
      <c r="C34" s="50">
        <v>0</v>
      </c>
      <c r="D34" s="50">
        <v>1</v>
      </c>
      <c r="E34" s="50">
        <v>1</v>
      </c>
      <c r="F34" s="50">
        <v>1</v>
      </c>
      <c r="G34" s="50">
        <v>1</v>
      </c>
      <c r="H34" s="50">
        <v>1</v>
      </c>
      <c r="I34" s="50">
        <v>0</v>
      </c>
      <c r="J34" s="50">
        <v>0</v>
      </c>
      <c r="K34" s="50">
        <v>1</v>
      </c>
      <c r="L34" s="50">
        <v>1</v>
      </c>
      <c r="M34" s="50">
        <v>1</v>
      </c>
      <c r="N34" s="50">
        <v>0</v>
      </c>
      <c r="O34" s="50">
        <v>0</v>
      </c>
      <c r="P34" s="50">
        <v>1</v>
      </c>
      <c r="Q34" s="50">
        <v>1</v>
      </c>
      <c r="R34" s="50">
        <v>1</v>
      </c>
      <c r="S34" s="50">
        <v>0</v>
      </c>
      <c r="T34" s="22">
        <v>1</v>
      </c>
      <c r="U34" s="22"/>
      <c r="V34" s="22"/>
      <c r="W34" s="22"/>
      <c r="X34" s="22"/>
      <c r="Y34" s="22"/>
      <c r="Z34" s="22"/>
      <c r="AA34" s="22"/>
      <c r="AB34" s="23"/>
      <c r="AC34" s="23"/>
      <c r="AD34" s="23"/>
      <c r="AE34" s="23"/>
      <c r="AF34" s="23"/>
      <c r="AG34" s="22"/>
      <c r="AH34" s="22"/>
      <c r="AI34" s="22"/>
      <c r="AJ34" s="22"/>
      <c r="AK34" s="22"/>
      <c r="AL34" s="25">
        <f t="shared" si="6"/>
        <v>12</v>
      </c>
      <c r="AM34" s="26">
        <f t="shared" si="7"/>
        <v>12</v>
      </c>
      <c r="AN34" s="27">
        <f t="shared" si="10"/>
        <v>66.666666666666657</v>
      </c>
      <c r="AO34" s="28">
        <f t="shared" si="8"/>
        <v>66.666666666666657</v>
      </c>
      <c r="AP34" s="29" t="str">
        <f t="shared" si="9"/>
        <v>Tidak lulus</v>
      </c>
    </row>
    <row r="35" spans="1:42" x14ac:dyDescent="0.3">
      <c r="A35" s="30">
        <v>20</v>
      </c>
      <c r="B35" t="s">
        <v>68</v>
      </c>
      <c r="C35" s="50">
        <v>1</v>
      </c>
      <c r="D35" s="50">
        <v>1</v>
      </c>
      <c r="E35" s="50">
        <v>1</v>
      </c>
      <c r="F35" s="50">
        <v>1</v>
      </c>
      <c r="G35" s="50">
        <v>1</v>
      </c>
      <c r="H35" s="50">
        <v>1</v>
      </c>
      <c r="I35" s="50">
        <v>0</v>
      </c>
      <c r="J35" s="50">
        <v>0</v>
      </c>
      <c r="K35" s="50">
        <v>1</v>
      </c>
      <c r="L35" s="50">
        <v>1</v>
      </c>
      <c r="M35" s="50">
        <v>1</v>
      </c>
      <c r="N35" s="50">
        <v>0</v>
      </c>
      <c r="O35" s="50">
        <v>0</v>
      </c>
      <c r="P35" s="50">
        <v>1</v>
      </c>
      <c r="Q35" s="50">
        <v>1</v>
      </c>
      <c r="R35" s="50">
        <v>0</v>
      </c>
      <c r="S35" s="50">
        <v>0</v>
      </c>
      <c r="T35" s="22">
        <v>1</v>
      </c>
      <c r="U35" s="22"/>
      <c r="V35" s="22"/>
      <c r="W35" s="22"/>
      <c r="X35" s="22"/>
      <c r="Y35" s="22"/>
      <c r="Z35" s="22"/>
      <c r="AA35" s="22"/>
      <c r="AB35" s="23"/>
      <c r="AC35" s="23"/>
      <c r="AD35" s="23"/>
      <c r="AE35" s="23"/>
      <c r="AF35" s="23"/>
      <c r="AG35" s="31"/>
      <c r="AH35" s="31"/>
      <c r="AI35" s="31"/>
      <c r="AJ35" s="31"/>
      <c r="AK35" s="31"/>
      <c r="AL35" s="25">
        <f t="shared" si="6"/>
        <v>12</v>
      </c>
      <c r="AM35" s="26">
        <f t="shared" si="7"/>
        <v>12</v>
      </c>
      <c r="AN35" s="27">
        <f t="shared" si="10"/>
        <v>66.666666666666657</v>
      </c>
      <c r="AO35" s="28">
        <f t="shared" si="8"/>
        <v>66.666666666666657</v>
      </c>
      <c r="AP35" s="29" t="str">
        <f t="shared" si="9"/>
        <v>Tidak lulus</v>
      </c>
    </row>
    <row r="36" spans="1:42" x14ac:dyDescent="0.3">
      <c r="A36" s="30">
        <v>21</v>
      </c>
      <c r="B36" t="s">
        <v>69</v>
      </c>
      <c r="C36" s="50">
        <v>0</v>
      </c>
      <c r="D36" s="50">
        <v>1</v>
      </c>
      <c r="E36" s="50">
        <v>1</v>
      </c>
      <c r="F36" s="50">
        <v>1</v>
      </c>
      <c r="G36" s="50">
        <v>1</v>
      </c>
      <c r="H36" s="50">
        <v>1</v>
      </c>
      <c r="I36" s="50">
        <v>0</v>
      </c>
      <c r="J36" s="50">
        <v>0</v>
      </c>
      <c r="K36" s="50">
        <v>1</v>
      </c>
      <c r="L36" s="50">
        <v>1</v>
      </c>
      <c r="M36" s="50">
        <v>1</v>
      </c>
      <c r="N36" s="50">
        <v>1</v>
      </c>
      <c r="O36" s="50">
        <v>0</v>
      </c>
      <c r="P36" s="50">
        <v>1</v>
      </c>
      <c r="Q36" s="50">
        <v>1</v>
      </c>
      <c r="R36" s="50">
        <v>0</v>
      </c>
      <c r="S36" s="50">
        <v>0</v>
      </c>
      <c r="T36" s="22">
        <v>1</v>
      </c>
      <c r="U36" s="34"/>
      <c r="V36" s="34"/>
      <c r="W36" s="34"/>
      <c r="X36" s="34"/>
      <c r="Y36" s="34"/>
      <c r="Z36" s="34"/>
      <c r="AA36" s="34"/>
      <c r="AB36" s="23"/>
      <c r="AC36" s="23"/>
      <c r="AD36" s="23"/>
      <c r="AE36" s="23"/>
      <c r="AF36" s="23"/>
      <c r="AG36" s="31"/>
      <c r="AH36" s="31"/>
      <c r="AI36" s="31"/>
      <c r="AJ36" s="31"/>
      <c r="AK36" s="31"/>
      <c r="AL36" s="25">
        <f t="shared" si="6"/>
        <v>12</v>
      </c>
      <c r="AM36" s="26">
        <f t="shared" si="7"/>
        <v>12</v>
      </c>
      <c r="AN36" s="27">
        <f t="shared" si="10"/>
        <v>66.666666666666657</v>
      </c>
      <c r="AO36" s="28">
        <f t="shared" si="8"/>
        <v>66.666666666666657</v>
      </c>
      <c r="AP36" s="29" t="str">
        <f t="shared" si="9"/>
        <v>Tidak lulus</v>
      </c>
    </row>
    <row r="37" spans="1:42" x14ac:dyDescent="0.3">
      <c r="A37" s="30">
        <v>22</v>
      </c>
      <c r="B37" t="s">
        <v>70</v>
      </c>
      <c r="C37" s="50">
        <v>0</v>
      </c>
      <c r="D37" s="50">
        <v>1</v>
      </c>
      <c r="E37" s="50">
        <v>1</v>
      </c>
      <c r="F37" s="50">
        <v>1</v>
      </c>
      <c r="G37" s="50">
        <v>1</v>
      </c>
      <c r="H37" s="50">
        <v>1</v>
      </c>
      <c r="I37" s="50">
        <v>0</v>
      </c>
      <c r="J37" s="50">
        <v>0</v>
      </c>
      <c r="K37" s="50">
        <v>1</v>
      </c>
      <c r="L37" s="50">
        <v>1</v>
      </c>
      <c r="M37" s="50">
        <v>1</v>
      </c>
      <c r="N37" s="50">
        <v>1</v>
      </c>
      <c r="O37" s="50">
        <v>1</v>
      </c>
      <c r="P37" s="50">
        <v>1</v>
      </c>
      <c r="Q37" s="50">
        <v>1</v>
      </c>
      <c r="R37" s="50">
        <v>0</v>
      </c>
      <c r="S37" s="50">
        <v>1</v>
      </c>
      <c r="T37" s="22">
        <v>1</v>
      </c>
      <c r="U37" s="34"/>
      <c r="V37" s="34"/>
      <c r="W37" s="34"/>
      <c r="X37" s="34"/>
      <c r="Y37" s="34"/>
      <c r="Z37" s="34"/>
      <c r="AA37" s="34"/>
      <c r="AB37" s="23"/>
      <c r="AC37" s="23"/>
      <c r="AD37" s="23"/>
      <c r="AE37" s="23"/>
      <c r="AF37" s="23"/>
      <c r="AG37" s="31"/>
      <c r="AH37" s="31"/>
      <c r="AI37" s="31"/>
      <c r="AJ37" s="31"/>
      <c r="AK37" s="31"/>
      <c r="AL37" s="25">
        <f t="shared" si="6"/>
        <v>14</v>
      </c>
      <c r="AM37" s="26">
        <f t="shared" si="7"/>
        <v>14</v>
      </c>
      <c r="AN37" s="27">
        <f t="shared" si="10"/>
        <v>77.777777777777786</v>
      </c>
      <c r="AO37" s="28">
        <f t="shared" si="8"/>
        <v>77.777777777777786</v>
      </c>
      <c r="AP37" s="29" t="str">
        <f t="shared" si="9"/>
        <v>Tidak lulus</v>
      </c>
    </row>
    <row r="38" spans="1:42" x14ac:dyDescent="0.3">
      <c r="A38" s="30">
        <v>23</v>
      </c>
      <c r="B38" t="s">
        <v>71</v>
      </c>
      <c r="C38" s="50">
        <v>1</v>
      </c>
      <c r="D38" s="50">
        <v>1</v>
      </c>
      <c r="E38" s="50">
        <v>1</v>
      </c>
      <c r="F38" s="50">
        <v>1</v>
      </c>
      <c r="G38" s="50">
        <v>1</v>
      </c>
      <c r="H38" s="50">
        <v>1</v>
      </c>
      <c r="I38" s="50">
        <v>0</v>
      </c>
      <c r="J38" s="50">
        <v>0</v>
      </c>
      <c r="K38" s="50">
        <v>1</v>
      </c>
      <c r="L38" s="50">
        <v>1</v>
      </c>
      <c r="M38" s="50">
        <v>1</v>
      </c>
      <c r="N38" s="50">
        <v>0</v>
      </c>
      <c r="O38" s="50">
        <v>0</v>
      </c>
      <c r="P38" s="50">
        <v>1</v>
      </c>
      <c r="Q38" s="50">
        <v>1</v>
      </c>
      <c r="R38" s="50">
        <v>0</v>
      </c>
      <c r="S38" s="50">
        <v>1</v>
      </c>
      <c r="T38" s="22">
        <v>1</v>
      </c>
      <c r="U38" s="34"/>
      <c r="V38" s="34"/>
      <c r="W38" s="34"/>
      <c r="X38" s="34"/>
      <c r="Y38" s="34"/>
      <c r="Z38" s="34"/>
      <c r="AA38" s="34"/>
      <c r="AB38" s="23"/>
      <c r="AC38" s="23"/>
      <c r="AD38" s="23"/>
      <c r="AE38" s="23"/>
      <c r="AF38" s="23"/>
      <c r="AG38" s="31"/>
      <c r="AH38" s="31"/>
      <c r="AI38" s="31"/>
      <c r="AJ38" s="31"/>
      <c r="AK38" s="31"/>
      <c r="AL38" s="25">
        <f t="shared" si="6"/>
        <v>13</v>
      </c>
      <c r="AM38" s="26">
        <f t="shared" si="7"/>
        <v>13</v>
      </c>
      <c r="AN38" s="27">
        <f t="shared" si="10"/>
        <v>72.222222222222214</v>
      </c>
      <c r="AO38" s="28">
        <f t="shared" si="8"/>
        <v>72.222222222222214</v>
      </c>
      <c r="AP38" s="29" t="str">
        <f t="shared" si="9"/>
        <v>Tidak lulus</v>
      </c>
    </row>
    <row r="39" spans="1:42" x14ac:dyDescent="0.3">
      <c r="A39" s="30">
        <v>24</v>
      </c>
      <c r="B39" t="s">
        <v>72</v>
      </c>
      <c r="C39" s="50">
        <v>1</v>
      </c>
      <c r="D39" s="50">
        <v>1</v>
      </c>
      <c r="E39" s="50">
        <v>1</v>
      </c>
      <c r="F39" s="50">
        <v>1</v>
      </c>
      <c r="G39" s="50">
        <v>1</v>
      </c>
      <c r="H39" s="50">
        <v>1</v>
      </c>
      <c r="I39" s="50">
        <v>0</v>
      </c>
      <c r="J39" s="50">
        <v>0</v>
      </c>
      <c r="K39" s="50">
        <v>1</v>
      </c>
      <c r="L39" s="50">
        <v>1</v>
      </c>
      <c r="M39" s="50">
        <v>1</v>
      </c>
      <c r="N39" s="50">
        <v>0</v>
      </c>
      <c r="O39" s="50">
        <v>1</v>
      </c>
      <c r="P39" s="50">
        <v>1</v>
      </c>
      <c r="Q39" s="50">
        <v>1</v>
      </c>
      <c r="R39" s="50">
        <v>1</v>
      </c>
      <c r="S39" s="50">
        <v>1</v>
      </c>
      <c r="T39" s="22">
        <v>1</v>
      </c>
      <c r="U39" s="34"/>
      <c r="V39" s="34"/>
      <c r="W39" s="34"/>
      <c r="X39" s="34"/>
      <c r="Y39" s="34"/>
      <c r="Z39" s="34"/>
      <c r="AA39" s="34"/>
      <c r="AB39" s="23"/>
      <c r="AC39" s="23"/>
      <c r="AD39" s="23"/>
      <c r="AE39" s="23"/>
      <c r="AF39" s="23"/>
      <c r="AG39" s="31"/>
      <c r="AH39" s="31"/>
      <c r="AI39" s="31"/>
      <c r="AJ39" s="31"/>
      <c r="AK39" s="31"/>
      <c r="AL39" s="25">
        <f t="shared" si="6"/>
        <v>15</v>
      </c>
      <c r="AM39" s="26">
        <f t="shared" si="7"/>
        <v>15</v>
      </c>
      <c r="AN39" s="27">
        <f t="shared" si="10"/>
        <v>83.333333333333343</v>
      </c>
      <c r="AO39" s="28">
        <f t="shared" si="8"/>
        <v>83.333333333333343</v>
      </c>
      <c r="AP39" s="29" t="str">
        <f t="shared" si="9"/>
        <v>Tidak lulus</v>
      </c>
    </row>
    <row r="40" spans="1:42" x14ac:dyDescent="0.3">
      <c r="A40" s="30">
        <v>25</v>
      </c>
      <c r="B40" t="s">
        <v>73</v>
      </c>
      <c r="C40" s="50">
        <v>0</v>
      </c>
      <c r="D40" s="50">
        <v>1</v>
      </c>
      <c r="E40" s="50">
        <v>1</v>
      </c>
      <c r="F40" s="50">
        <v>1</v>
      </c>
      <c r="G40" s="50">
        <v>1</v>
      </c>
      <c r="H40" s="50">
        <v>1</v>
      </c>
      <c r="I40" s="50">
        <v>0</v>
      </c>
      <c r="J40" s="50">
        <v>0</v>
      </c>
      <c r="K40" s="50">
        <v>1</v>
      </c>
      <c r="L40" s="50">
        <v>1</v>
      </c>
      <c r="M40" s="50">
        <v>1</v>
      </c>
      <c r="N40" s="50">
        <v>0</v>
      </c>
      <c r="O40" s="50">
        <v>0</v>
      </c>
      <c r="P40" s="50">
        <v>1</v>
      </c>
      <c r="Q40" s="50">
        <v>1</v>
      </c>
      <c r="R40" s="50">
        <v>0</v>
      </c>
      <c r="S40" s="50">
        <v>0</v>
      </c>
      <c r="T40" s="22">
        <v>1</v>
      </c>
      <c r="U40" s="34"/>
      <c r="V40" s="34"/>
      <c r="W40" s="34"/>
      <c r="X40" s="34"/>
      <c r="Y40" s="34"/>
      <c r="Z40" s="34"/>
      <c r="AA40" s="34"/>
      <c r="AB40" s="23"/>
      <c r="AC40" s="23"/>
      <c r="AD40" s="23"/>
      <c r="AE40" s="23"/>
      <c r="AF40" s="23"/>
      <c r="AG40" s="31"/>
      <c r="AH40" s="31"/>
      <c r="AI40" s="31"/>
      <c r="AJ40" s="31"/>
      <c r="AK40" s="31"/>
      <c r="AL40" s="25">
        <f t="shared" si="6"/>
        <v>11</v>
      </c>
      <c r="AM40" s="26">
        <f t="shared" si="7"/>
        <v>11</v>
      </c>
      <c r="AN40" s="27">
        <f t="shared" si="10"/>
        <v>61.111111111111114</v>
      </c>
      <c r="AO40" s="28">
        <f t="shared" si="8"/>
        <v>61.111111111111114</v>
      </c>
      <c r="AP40" s="29" t="str">
        <f t="shared" si="9"/>
        <v>Tidak lulus</v>
      </c>
    </row>
    <row r="41" spans="1:42" x14ac:dyDescent="0.3">
      <c r="A41" s="30">
        <v>26</v>
      </c>
      <c r="B41" t="s">
        <v>74</v>
      </c>
      <c r="C41" s="50">
        <v>1</v>
      </c>
      <c r="D41" s="50">
        <v>1</v>
      </c>
      <c r="E41" s="50">
        <v>1</v>
      </c>
      <c r="F41" s="50">
        <v>1</v>
      </c>
      <c r="G41" s="50">
        <v>1</v>
      </c>
      <c r="H41" s="50">
        <v>1</v>
      </c>
      <c r="I41" s="50">
        <v>0</v>
      </c>
      <c r="J41" s="50">
        <v>0</v>
      </c>
      <c r="K41" s="50">
        <v>1</v>
      </c>
      <c r="L41" s="50">
        <v>1</v>
      </c>
      <c r="M41" s="50">
        <v>1</v>
      </c>
      <c r="N41" s="50">
        <v>0</v>
      </c>
      <c r="O41" s="50">
        <v>0</v>
      </c>
      <c r="P41" s="50">
        <v>1</v>
      </c>
      <c r="Q41" s="50">
        <v>1</v>
      </c>
      <c r="R41" s="50">
        <v>0</v>
      </c>
      <c r="S41" s="50">
        <v>1</v>
      </c>
      <c r="T41" s="22">
        <v>1</v>
      </c>
      <c r="U41" s="34"/>
      <c r="V41" s="34"/>
      <c r="W41" s="34"/>
      <c r="X41" s="34"/>
      <c r="Y41" s="34"/>
      <c r="Z41" s="34"/>
      <c r="AA41" s="34"/>
      <c r="AB41" s="23"/>
      <c r="AC41" s="23"/>
      <c r="AD41" s="23"/>
      <c r="AE41" s="23"/>
      <c r="AF41" s="23"/>
      <c r="AG41" s="31"/>
      <c r="AH41" s="31"/>
      <c r="AI41" s="31"/>
      <c r="AJ41" s="31"/>
      <c r="AK41" s="31"/>
      <c r="AL41" s="25">
        <f t="shared" si="6"/>
        <v>13</v>
      </c>
      <c r="AM41" s="26">
        <f t="shared" si="7"/>
        <v>13</v>
      </c>
      <c r="AN41" s="27">
        <f t="shared" si="10"/>
        <v>72.222222222222214</v>
      </c>
      <c r="AO41" s="28">
        <f t="shared" si="8"/>
        <v>72.222222222222214</v>
      </c>
      <c r="AP41" s="29" t="str">
        <f t="shared" si="9"/>
        <v>Tidak lulus</v>
      </c>
    </row>
    <row r="42" spans="1:42" x14ac:dyDescent="0.3">
      <c r="A42" s="30">
        <v>27</v>
      </c>
      <c r="B42" t="s">
        <v>75</v>
      </c>
      <c r="C42" s="50">
        <v>1</v>
      </c>
      <c r="D42" s="50">
        <v>1</v>
      </c>
      <c r="E42" s="50">
        <v>1</v>
      </c>
      <c r="F42" s="50">
        <v>1</v>
      </c>
      <c r="G42" s="50">
        <v>1</v>
      </c>
      <c r="H42" s="50">
        <v>1</v>
      </c>
      <c r="I42" s="50">
        <v>0</v>
      </c>
      <c r="J42" s="50">
        <v>0</v>
      </c>
      <c r="K42" s="50">
        <v>1</v>
      </c>
      <c r="L42" s="50">
        <v>1</v>
      </c>
      <c r="M42" s="50">
        <v>1</v>
      </c>
      <c r="N42" s="50">
        <v>0</v>
      </c>
      <c r="O42" s="50">
        <v>0</v>
      </c>
      <c r="P42" s="50">
        <v>1</v>
      </c>
      <c r="Q42" s="50">
        <v>1</v>
      </c>
      <c r="R42" s="50">
        <v>0</v>
      </c>
      <c r="S42" s="50">
        <v>0</v>
      </c>
      <c r="T42" s="22">
        <v>1</v>
      </c>
      <c r="U42" s="34"/>
      <c r="V42" s="34"/>
      <c r="W42" s="34"/>
      <c r="X42" s="34"/>
      <c r="Y42" s="34"/>
      <c r="Z42" s="34"/>
      <c r="AA42" s="34"/>
      <c r="AB42" s="23"/>
      <c r="AC42" s="23"/>
      <c r="AD42" s="23"/>
      <c r="AE42" s="23"/>
      <c r="AF42" s="23"/>
      <c r="AG42" s="31"/>
      <c r="AH42" s="31"/>
      <c r="AI42" s="31"/>
      <c r="AJ42" s="31"/>
      <c r="AK42" s="31"/>
      <c r="AL42" s="25">
        <f t="shared" si="6"/>
        <v>12</v>
      </c>
      <c r="AM42" s="26">
        <f t="shared" si="7"/>
        <v>12</v>
      </c>
      <c r="AN42" s="27">
        <f t="shared" si="10"/>
        <v>66.666666666666657</v>
      </c>
      <c r="AO42" s="28">
        <f t="shared" si="8"/>
        <v>66.666666666666657</v>
      </c>
      <c r="AP42" s="29" t="str">
        <f t="shared" si="9"/>
        <v>Tidak lulus</v>
      </c>
    </row>
    <row r="43" spans="1:42" x14ac:dyDescent="0.3">
      <c r="A43" s="30">
        <v>28</v>
      </c>
      <c r="B43" t="s">
        <v>91</v>
      </c>
      <c r="C43" s="50">
        <v>1</v>
      </c>
      <c r="D43" s="50">
        <v>1</v>
      </c>
      <c r="E43" s="50">
        <v>1</v>
      </c>
      <c r="F43" s="50">
        <v>1</v>
      </c>
      <c r="G43" s="50">
        <v>1</v>
      </c>
      <c r="H43" s="50">
        <v>1</v>
      </c>
      <c r="I43" s="50">
        <v>0</v>
      </c>
      <c r="J43" s="50">
        <v>0</v>
      </c>
      <c r="K43" s="50">
        <v>1</v>
      </c>
      <c r="L43" s="50">
        <v>1</v>
      </c>
      <c r="M43" s="50">
        <v>1</v>
      </c>
      <c r="N43" s="50">
        <v>0</v>
      </c>
      <c r="O43" s="50">
        <v>0</v>
      </c>
      <c r="P43" s="50">
        <v>1</v>
      </c>
      <c r="Q43" s="50">
        <v>1</v>
      </c>
      <c r="R43" s="50">
        <v>1</v>
      </c>
      <c r="S43" s="50">
        <v>0</v>
      </c>
      <c r="T43" s="34"/>
      <c r="U43" s="34"/>
      <c r="V43" s="34"/>
      <c r="W43" s="34"/>
      <c r="X43" s="34"/>
      <c r="Y43" s="34"/>
      <c r="Z43" s="34"/>
      <c r="AA43" s="34"/>
      <c r="AB43" s="23"/>
      <c r="AC43" s="23"/>
      <c r="AD43" s="23"/>
      <c r="AE43" s="23"/>
      <c r="AF43" s="23"/>
      <c r="AG43" s="31"/>
      <c r="AH43" s="31"/>
      <c r="AI43" s="31"/>
      <c r="AJ43" s="31"/>
      <c r="AK43" s="31"/>
      <c r="AL43" s="25">
        <f t="shared" si="6"/>
        <v>12</v>
      </c>
      <c r="AM43" s="26">
        <f t="shared" si="7"/>
        <v>12</v>
      </c>
      <c r="AN43" s="27">
        <f t="shared" si="10"/>
        <v>66.666666666666657</v>
      </c>
      <c r="AO43" s="28">
        <f t="shared" si="8"/>
        <v>66.666666666666657</v>
      </c>
      <c r="AP43" s="29" t="str">
        <f t="shared" si="9"/>
        <v>Tidak lulus</v>
      </c>
    </row>
    <row r="45" spans="1:42" x14ac:dyDescent="0.3">
      <c r="B45" t="s">
        <v>57</v>
      </c>
      <c r="C45" s="51">
        <f>(AM24/18)*100</f>
        <v>77.777777777777786</v>
      </c>
    </row>
    <row r="46" spans="1:42" x14ac:dyDescent="0.3">
      <c r="B46" t="s">
        <v>58</v>
      </c>
      <c r="C46" s="51">
        <f t="shared" ref="C46:C64" si="11">(AM25/18)*100</f>
        <v>72.222222222222214</v>
      </c>
    </row>
    <row r="47" spans="1:42" x14ac:dyDescent="0.3">
      <c r="B47" t="s">
        <v>59</v>
      </c>
      <c r="C47" s="51">
        <f t="shared" si="11"/>
        <v>61.111111111111114</v>
      </c>
    </row>
    <row r="48" spans="1:42" x14ac:dyDescent="0.3">
      <c r="B48" t="s">
        <v>60</v>
      </c>
      <c r="C48" s="51">
        <f t="shared" si="11"/>
        <v>72.222222222222214</v>
      </c>
    </row>
    <row r="49" spans="2:3" x14ac:dyDescent="0.3">
      <c r="B49" t="s">
        <v>61</v>
      </c>
      <c r="C49" s="51">
        <f t="shared" si="11"/>
        <v>77.777777777777786</v>
      </c>
    </row>
    <row r="50" spans="2:3" x14ac:dyDescent="0.3">
      <c r="B50" t="s">
        <v>62</v>
      </c>
      <c r="C50" s="51">
        <f t="shared" si="11"/>
        <v>66.666666666666657</v>
      </c>
    </row>
    <row r="51" spans="2:3" x14ac:dyDescent="0.3">
      <c r="B51" t="s">
        <v>63</v>
      </c>
      <c r="C51" s="51">
        <f t="shared" si="11"/>
        <v>72.222222222222214</v>
      </c>
    </row>
    <row r="52" spans="2:3" x14ac:dyDescent="0.3">
      <c r="B52" t="s">
        <v>64</v>
      </c>
      <c r="C52" s="51">
        <f t="shared" si="11"/>
        <v>72.222222222222214</v>
      </c>
    </row>
    <row r="53" spans="2:3" x14ac:dyDescent="0.3">
      <c r="B53" t="s">
        <v>65</v>
      </c>
      <c r="C53" s="51">
        <f t="shared" si="11"/>
        <v>66.666666666666657</v>
      </c>
    </row>
    <row r="54" spans="2:3" x14ac:dyDescent="0.3">
      <c r="B54" t="s">
        <v>66</v>
      </c>
      <c r="C54" s="51">
        <f t="shared" si="11"/>
        <v>66.666666666666657</v>
      </c>
    </row>
    <row r="55" spans="2:3" x14ac:dyDescent="0.3">
      <c r="B55" t="s">
        <v>67</v>
      </c>
      <c r="C55" s="51">
        <f t="shared" si="11"/>
        <v>66.666666666666657</v>
      </c>
    </row>
    <row r="56" spans="2:3" x14ac:dyDescent="0.3">
      <c r="B56" t="s">
        <v>68</v>
      </c>
      <c r="C56" s="51">
        <f t="shared" si="11"/>
        <v>66.666666666666657</v>
      </c>
    </row>
    <row r="57" spans="2:3" x14ac:dyDescent="0.3">
      <c r="B57" t="s">
        <v>69</v>
      </c>
      <c r="C57" s="51">
        <f t="shared" si="11"/>
        <v>66.666666666666657</v>
      </c>
    </row>
    <row r="58" spans="2:3" x14ac:dyDescent="0.3">
      <c r="B58" t="s">
        <v>70</v>
      </c>
      <c r="C58" s="51">
        <f t="shared" si="11"/>
        <v>77.777777777777786</v>
      </c>
    </row>
    <row r="59" spans="2:3" x14ac:dyDescent="0.3">
      <c r="B59" t="s">
        <v>71</v>
      </c>
      <c r="C59" s="51">
        <f t="shared" si="11"/>
        <v>72.222222222222214</v>
      </c>
    </row>
    <row r="60" spans="2:3" x14ac:dyDescent="0.3">
      <c r="B60" t="s">
        <v>72</v>
      </c>
      <c r="C60" s="51">
        <f t="shared" si="11"/>
        <v>83.333333333333343</v>
      </c>
    </row>
    <row r="61" spans="2:3" x14ac:dyDescent="0.3">
      <c r="B61" t="s">
        <v>73</v>
      </c>
      <c r="C61" s="51">
        <f t="shared" si="11"/>
        <v>61.111111111111114</v>
      </c>
    </row>
    <row r="62" spans="2:3" x14ac:dyDescent="0.3">
      <c r="B62" t="s">
        <v>74</v>
      </c>
      <c r="C62" s="51">
        <f t="shared" si="11"/>
        <v>72.222222222222214</v>
      </c>
    </row>
    <row r="63" spans="2:3" x14ac:dyDescent="0.3">
      <c r="B63" t="s">
        <v>75</v>
      </c>
      <c r="C63" s="51">
        <f t="shared" si="11"/>
        <v>66.666666666666657</v>
      </c>
    </row>
    <row r="64" spans="2:3" x14ac:dyDescent="0.3">
      <c r="B64" t="s">
        <v>91</v>
      </c>
      <c r="C64" s="51">
        <f t="shared" si="11"/>
        <v>66.666666666666657</v>
      </c>
    </row>
    <row r="65" spans="1:42" x14ac:dyDescent="0.3">
      <c r="C65" s="51">
        <f>AVERAGE(C45:C64)</f>
        <v>70.277777777777771</v>
      </c>
    </row>
    <row r="66" spans="1:42" x14ac:dyDescent="0.3">
      <c r="C66" s="51"/>
    </row>
    <row r="67" spans="1:42" x14ac:dyDescent="0.3">
      <c r="C67" s="116" t="s">
        <v>152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</row>
    <row r="68" spans="1:42" x14ac:dyDescent="0.3">
      <c r="C68">
        <v>1</v>
      </c>
      <c r="D68">
        <v>2</v>
      </c>
      <c r="E68">
        <v>3</v>
      </c>
      <c r="F68">
        <v>4</v>
      </c>
      <c r="G68">
        <v>5</v>
      </c>
      <c r="H68">
        <v>6</v>
      </c>
      <c r="I68">
        <v>7</v>
      </c>
      <c r="J68">
        <v>8</v>
      </c>
      <c r="K68">
        <v>9</v>
      </c>
      <c r="L68">
        <v>10</v>
      </c>
      <c r="M68">
        <v>11</v>
      </c>
      <c r="N68">
        <v>12</v>
      </c>
      <c r="O68">
        <v>13</v>
      </c>
      <c r="P68">
        <v>14</v>
      </c>
      <c r="Q68">
        <v>15</v>
      </c>
      <c r="R68">
        <v>16</v>
      </c>
      <c r="S68">
        <v>17</v>
      </c>
      <c r="T68">
        <v>18</v>
      </c>
    </row>
    <row r="69" spans="1:42" x14ac:dyDescent="0.3">
      <c r="A69" s="30">
        <v>29</v>
      </c>
      <c r="B69" t="s">
        <v>76</v>
      </c>
      <c r="C69" s="50">
        <v>1</v>
      </c>
      <c r="D69" s="50">
        <v>0</v>
      </c>
      <c r="E69" s="50">
        <v>1</v>
      </c>
      <c r="F69" s="50">
        <v>1</v>
      </c>
      <c r="G69" s="50">
        <v>1</v>
      </c>
      <c r="H69" s="50">
        <v>1</v>
      </c>
      <c r="I69" s="50">
        <v>0</v>
      </c>
      <c r="J69" s="50">
        <v>0</v>
      </c>
      <c r="K69" s="50">
        <v>1</v>
      </c>
      <c r="L69" s="50">
        <v>1</v>
      </c>
      <c r="M69" s="50">
        <v>1</v>
      </c>
      <c r="N69" s="50">
        <v>0</v>
      </c>
      <c r="O69" s="50">
        <v>0</v>
      </c>
      <c r="P69" s="50">
        <v>1</v>
      </c>
      <c r="Q69" s="50">
        <v>1</v>
      </c>
      <c r="R69" s="50">
        <v>0</v>
      </c>
      <c r="S69" s="50">
        <v>0</v>
      </c>
      <c r="T69" s="34">
        <v>1</v>
      </c>
      <c r="U69" s="34"/>
      <c r="V69" s="34"/>
      <c r="W69" s="34"/>
      <c r="X69" s="34"/>
      <c r="Y69" s="34"/>
      <c r="Z69" s="34"/>
      <c r="AA69" s="34"/>
      <c r="AB69" s="23"/>
      <c r="AC69" s="23"/>
      <c r="AD69" s="23"/>
      <c r="AE69" s="23"/>
      <c r="AF69" s="23"/>
      <c r="AG69" s="31"/>
      <c r="AH69" s="31"/>
      <c r="AI69" s="31"/>
      <c r="AJ69" s="31"/>
      <c r="AK69" s="31"/>
      <c r="AL69" s="25">
        <f t="shared" ref="AL69:AL83" si="12">SUM(C69:AK69)</f>
        <v>11</v>
      </c>
      <c r="AM69" s="26">
        <f t="shared" ref="AM69:AM83" si="13">AL69</f>
        <v>11</v>
      </c>
      <c r="AN69" s="27">
        <f t="shared" ref="AN69:AN83" si="14">AM69/AL$6*100</f>
        <v>73.333333333333329</v>
      </c>
      <c r="AO69" s="28">
        <f t="shared" ref="AO69:AO83" si="15">AVERAGE(AN69:AN69)</f>
        <v>73.333333333333329</v>
      </c>
      <c r="AP69" s="29" t="str">
        <f>IF(AO69="","",IF(AO69&lt;AP64,"Tidak lulus","Lulus"))</f>
        <v>Lulus</v>
      </c>
    </row>
    <row r="70" spans="1:42" x14ac:dyDescent="0.3">
      <c r="A70" s="30">
        <v>30</v>
      </c>
      <c r="B70" t="s">
        <v>77</v>
      </c>
      <c r="C70" s="50">
        <v>1</v>
      </c>
      <c r="D70" s="50">
        <v>0</v>
      </c>
      <c r="E70" s="50">
        <v>1</v>
      </c>
      <c r="F70" s="50">
        <v>1</v>
      </c>
      <c r="G70" s="50">
        <v>0</v>
      </c>
      <c r="H70" s="50">
        <v>1</v>
      </c>
      <c r="I70" s="50">
        <v>0</v>
      </c>
      <c r="J70" s="50">
        <v>0</v>
      </c>
      <c r="K70" s="50">
        <v>1</v>
      </c>
      <c r="L70" s="50">
        <v>1</v>
      </c>
      <c r="M70" s="50">
        <v>1</v>
      </c>
      <c r="N70" s="50">
        <v>0</v>
      </c>
      <c r="O70" s="50">
        <v>0</v>
      </c>
      <c r="P70" s="50">
        <v>1</v>
      </c>
      <c r="Q70" s="50">
        <v>1</v>
      </c>
      <c r="R70" s="50">
        <v>0</v>
      </c>
      <c r="S70" s="50">
        <v>0</v>
      </c>
      <c r="T70" s="34">
        <v>1</v>
      </c>
      <c r="U70" s="34"/>
      <c r="V70" s="34"/>
      <c r="W70" s="34"/>
      <c r="X70" s="34"/>
      <c r="Y70" s="34"/>
      <c r="Z70" s="34"/>
      <c r="AA70" s="34"/>
      <c r="AB70" s="23"/>
      <c r="AC70" s="23"/>
      <c r="AD70" s="23"/>
      <c r="AE70" s="23"/>
      <c r="AF70" s="23"/>
      <c r="AG70" s="31"/>
      <c r="AH70" s="31"/>
      <c r="AI70" s="31"/>
      <c r="AJ70" s="31"/>
      <c r="AK70" s="31"/>
      <c r="AL70" s="25">
        <f t="shared" si="12"/>
        <v>10</v>
      </c>
      <c r="AM70" s="26">
        <f t="shared" si="13"/>
        <v>10</v>
      </c>
      <c r="AN70" s="27">
        <f t="shared" si="14"/>
        <v>66.666666666666657</v>
      </c>
      <c r="AO70" s="28">
        <f t="shared" si="15"/>
        <v>66.666666666666657</v>
      </c>
      <c r="AP70" s="29" t="str">
        <f>IF(AO70="","",IF(AO70&lt;AP65,"Tidak lulus","Lulus"))</f>
        <v>Lulus</v>
      </c>
    </row>
    <row r="71" spans="1:42" x14ac:dyDescent="0.3">
      <c r="A71" s="30">
        <v>31</v>
      </c>
      <c r="B71" t="s">
        <v>78</v>
      </c>
      <c r="C71" s="50">
        <v>1</v>
      </c>
      <c r="D71" s="50">
        <v>0</v>
      </c>
      <c r="E71" s="50">
        <v>1</v>
      </c>
      <c r="F71" s="50">
        <v>1</v>
      </c>
      <c r="G71" s="50">
        <v>1</v>
      </c>
      <c r="H71" s="50">
        <v>1</v>
      </c>
      <c r="I71" s="50">
        <v>0</v>
      </c>
      <c r="J71" s="50">
        <v>0</v>
      </c>
      <c r="K71" s="50">
        <v>1</v>
      </c>
      <c r="L71" s="50">
        <v>1</v>
      </c>
      <c r="M71" s="50">
        <v>1</v>
      </c>
      <c r="N71" s="50">
        <v>0</v>
      </c>
      <c r="O71" s="50">
        <v>0</v>
      </c>
      <c r="P71" s="50">
        <v>1</v>
      </c>
      <c r="Q71" s="50">
        <v>1</v>
      </c>
      <c r="R71" s="50">
        <v>0</v>
      </c>
      <c r="S71" s="50">
        <v>0</v>
      </c>
      <c r="T71" s="34">
        <v>1</v>
      </c>
      <c r="U71" s="34"/>
      <c r="V71" s="34"/>
      <c r="W71" s="34"/>
      <c r="X71" s="34"/>
      <c r="Y71" s="34"/>
      <c r="Z71" s="34"/>
      <c r="AA71" s="34"/>
      <c r="AB71" s="23"/>
      <c r="AC71" s="23"/>
      <c r="AD71" s="23"/>
      <c r="AE71" s="23"/>
      <c r="AF71" s="23"/>
      <c r="AG71" s="31"/>
      <c r="AH71" s="31"/>
      <c r="AI71" s="31"/>
      <c r="AJ71" s="31"/>
      <c r="AK71" s="31"/>
      <c r="AL71" s="25">
        <f t="shared" si="12"/>
        <v>11</v>
      </c>
      <c r="AM71" s="26">
        <f t="shared" si="13"/>
        <v>11</v>
      </c>
      <c r="AN71" s="27">
        <f t="shared" si="14"/>
        <v>73.333333333333329</v>
      </c>
      <c r="AO71" s="28">
        <f t="shared" si="15"/>
        <v>73.333333333333329</v>
      </c>
      <c r="AP71" s="29" t="str">
        <f t="shared" ref="AP71:AP83" si="16">IF(AO71="","",IF(AO71&lt;AP68,"Tidak lulus","Lulus"))</f>
        <v>Lulus</v>
      </c>
    </row>
    <row r="72" spans="1:42" x14ac:dyDescent="0.3">
      <c r="A72" s="30">
        <v>32</v>
      </c>
      <c r="B72" t="s">
        <v>79</v>
      </c>
      <c r="C72" s="50">
        <v>1</v>
      </c>
      <c r="D72" s="50">
        <v>0</v>
      </c>
      <c r="E72" s="50">
        <v>1</v>
      </c>
      <c r="F72" s="50">
        <v>1</v>
      </c>
      <c r="G72" s="50">
        <v>1</v>
      </c>
      <c r="H72" s="50">
        <v>0</v>
      </c>
      <c r="I72" s="50">
        <v>0</v>
      </c>
      <c r="J72" s="50">
        <v>0</v>
      </c>
      <c r="K72" s="50">
        <v>1</v>
      </c>
      <c r="L72" s="50">
        <v>1</v>
      </c>
      <c r="M72" s="50">
        <v>1</v>
      </c>
      <c r="N72" s="50">
        <v>0</v>
      </c>
      <c r="O72" s="50">
        <v>0</v>
      </c>
      <c r="P72" s="50">
        <v>1</v>
      </c>
      <c r="Q72" s="50">
        <v>1</v>
      </c>
      <c r="R72" s="50">
        <v>0</v>
      </c>
      <c r="S72" s="50">
        <v>0</v>
      </c>
      <c r="T72" s="34">
        <v>1</v>
      </c>
      <c r="U72" s="34"/>
      <c r="V72" s="34"/>
      <c r="W72" s="34"/>
      <c r="X72" s="34"/>
      <c r="Y72" s="34"/>
      <c r="Z72" s="34"/>
      <c r="AA72" s="34"/>
      <c r="AB72" s="23"/>
      <c r="AC72" s="23"/>
      <c r="AD72" s="23"/>
      <c r="AE72" s="23"/>
      <c r="AF72" s="23"/>
      <c r="AG72" s="31"/>
      <c r="AH72" s="31"/>
      <c r="AI72" s="31"/>
      <c r="AJ72" s="31"/>
      <c r="AK72" s="31"/>
      <c r="AL72" s="25">
        <f t="shared" si="12"/>
        <v>10</v>
      </c>
      <c r="AM72" s="26">
        <f t="shared" si="13"/>
        <v>10</v>
      </c>
      <c r="AN72" s="27">
        <f t="shared" si="14"/>
        <v>66.666666666666657</v>
      </c>
      <c r="AO72" s="28">
        <f t="shared" si="15"/>
        <v>66.666666666666657</v>
      </c>
      <c r="AP72" s="29" t="str">
        <f t="shared" si="16"/>
        <v>Tidak lulus</v>
      </c>
    </row>
    <row r="73" spans="1:42" x14ac:dyDescent="0.3">
      <c r="A73" s="30">
        <v>33</v>
      </c>
      <c r="B73" t="s">
        <v>80</v>
      </c>
      <c r="C73" s="50">
        <v>1</v>
      </c>
      <c r="D73" s="50">
        <v>0</v>
      </c>
      <c r="E73" s="50">
        <v>1</v>
      </c>
      <c r="F73" s="50">
        <v>1</v>
      </c>
      <c r="G73" s="50">
        <v>0</v>
      </c>
      <c r="H73" s="50">
        <v>1</v>
      </c>
      <c r="I73" s="50">
        <v>0</v>
      </c>
      <c r="J73" s="50">
        <v>0</v>
      </c>
      <c r="K73" s="50">
        <v>1</v>
      </c>
      <c r="L73" s="50">
        <v>1</v>
      </c>
      <c r="M73" s="50">
        <v>1</v>
      </c>
      <c r="N73" s="50">
        <v>0</v>
      </c>
      <c r="O73" s="50">
        <v>0</v>
      </c>
      <c r="P73" s="50">
        <v>1</v>
      </c>
      <c r="Q73" s="50">
        <v>1</v>
      </c>
      <c r="R73" s="50">
        <v>0</v>
      </c>
      <c r="S73" s="50">
        <v>0</v>
      </c>
      <c r="T73" s="34">
        <v>1</v>
      </c>
      <c r="U73" s="34"/>
      <c r="V73" s="34"/>
      <c r="W73" s="34"/>
      <c r="X73" s="34"/>
      <c r="Y73" s="34"/>
      <c r="Z73" s="34"/>
      <c r="AA73" s="34"/>
      <c r="AB73" s="23"/>
      <c r="AC73" s="23"/>
      <c r="AD73" s="23"/>
      <c r="AE73" s="23"/>
      <c r="AF73" s="23"/>
      <c r="AG73" s="31"/>
      <c r="AH73" s="31"/>
      <c r="AI73" s="31"/>
      <c r="AJ73" s="31"/>
      <c r="AK73" s="31"/>
      <c r="AL73" s="25">
        <f t="shared" si="12"/>
        <v>10</v>
      </c>
      <c r="AM73" s="26">
        <f t="shared" si="13"/>
        <v>10</v>
      </c>
      <c r="AN73" s="27">
        <f t="shared" si="14"/>
        <v>66.666666666666657</v>
      </c>
      <c r="AO73" s="28">
        <f t="shared" si="15"/>
        <v>66.666666666666657</v>
      </c>
      <c r="AP73" s="29" t="str">
        <f t="shared" si="16"/>
        <v>Tidak lulus</v>
      </c>
    </row>
    <row r="74" spans="1:42" x14ac:dyDescent="0.3">
      <c r="A74" s="30">
        <v>34</v>
      </c>
      <c r="B74" t="s">
        <v>81</v>
      </c>
      <c r="C74" s="50">
        <v>1</v>
      </c>
      <c r="D74" s="50">
        <v>1</v>
      </c>
      <c r="E74" s="50">
        <v>1</v>
      </c>
      <c r="F74" s="50">
        <v>1</v>
      </c>
      <c r="G74" s="50">
        <v>0</v>
      </c>
      <c r="H74" s="50">
        <v>1</v>
      </c>
      <c r="I74" s="50">
        <v>0</v>
      </c>
      <c r="J74" s="50">
        <v>0</v>
      </c>
      <c r="K74" s="50">
        <v>1</v>
      </c>
      <c r="L74" s="50">
        <v>1</v>
      </c>
      <c r="M74" s="50">
        <v>1</v>
      </c>
      <c r="N74" s="50">
        <v>0</v>
      </c>
      <c r="O74" s="50">
        <v>0</v>
      </c>
      <c r="P74" s="50">
        <v>1</v>
      </c>
      <c r="Q74" s="50">
        <v>1</v>
      </c>
      <c r="R74" s="50">
        <v>0</v>
      </c>
      <c r="S74" s="50">
        <v>0</v>
      </c>
      <c r="T74" s="34">
        <v>1</v>
      </c>
      <c r="U74" s="34"/>
      <c r="V74" s="34"/>
      <c r="W74" s="34"/>
      <c r="X74" s="34"/>
      <c r="Y74" s="34"/>
      <c r="Z74" s="34"/>
      <c r="AA74" s="34"/>
      <c r="AB74" s="23"/>
      <c r="AC74" s="23"/>
      <c r="AD74" s="23"/>
      <c r="AE74" s="23"/>
      <c r="AF74" s="23"/>
      <c r="AG74" s="31"/>
      <c r="AH74" s="31"/>
      <c r="AI74" s="31"/>
      <c r="AJ74" s="31"/>
      <c r="AK74" s="31"/>
      <c r="AL74" s="25">
        <f t="shared" si="12"/>
        <v>11</v>
      </c>
      <c r="AM74" s="26">
        <f t="shared" si="13"/>
        <v>11</v>
      </c>
      <c r="AN74" s="27">
        <f t="shared" si="14"/>
        <v>73.333333333333329</v>
      </c>
      <c r="AO74" s="28">
        <f t="shared" si="15"/>
        <v>73.333333333333329</v>
      </c>
      <c r="AP74" s="29" t="str">
        <f t="shared" si="16"/>
        <v>Tidak lulus</v>
      </c>
    </row>
    <row r="75" spans="1:42" x14ac:dyDescent="0.3">
      <c r="A75" s="30">
        <v>35</v>
      </c>
      <c r="B75" t="s">
        <v>82</v>
      </c>
      <c r="C75" s="50">
        <v>0</v>
      </c>
      <c r="D75" s="50">
        <v>1</v>
      </c>
      <c r="E75" s="50">
        <v>1</v>
      </c>
      <c r="F75" s="50">
        <v>1</v>
      </c>
      <c r="G75" s="50">
        <v>0</v>
      </c>
      <c r="H75" s="50">
        <v>1</v>
      </c>
      <c r="I75" s="50">
        <v>0</v>
      </c>
      <c r="J75" s="50">
        <v>0</v>
      </c>
      <c r="K75" s="50">
        <v>1</v>
      </c>
      <c r="L75" s="50">
        <v>1</v>
      </c>
      <c r="M75" s="50">
        <v>1</v>
      </c>
      <c r="N75" s="50">
        <v>0</v>
      </c>
      <c r="O75" s="50">
        <v>0</v>
      </c>
      <c r="P75" s="50">
        <v>1</v>
      </c>
      <c r="Q75" s="50">
        <v>1</v>
      </c>
      <c r="R75" s="50">
        <v>0</v>
      </c>
      <c r="S75" s="50">
        <v>0</v>
      </c>
      <c r="T75" s="34">
        <v>1</v>
      </c>
      <c r="U75" s="34"/>
      <c r="V75" s="34"/>
      <c r="W75" s="34"/>
      <c r="X75" s="34"/>
      <c r="Y75" s="34"/>
      <c r="Z75" s="34"/>
      <c r="AA75" s="34"/>
      <c r="AB75" s="23"/>
      <c r="AC75" s="23"/>
      <c r="AD75" s="23"/>
      <c r="AE75" s="23"/>
      <c r="AF75" s="23"/>
      <c r="AG75" s="31"/>
      <c r="AH75" s="31"/>
      <c r="AI75" s="31"/>
      <c r="AJ75" s="31"/>
      <c r="AK75" s="31"/>
      <c r="AL75" s="25">
        <f t="shared" si="12"/>
        <v>10</v>
      </c>
      <c r="AM75" s="26">
        <f t="shared" si="13"/>
        <v>10</v>
      </c>
      <c r="AN75" s="27">
        <f t="shared" si="14"/>
        <v>66.666666666666657</v>
      </c>
      <c r="AO75" s="28">
        <f t="shared" si="15"/>
        <v>66.666666666666657</v>
      </c>
      <c r="AP75" s="29" t="str">
        <f t="shared" si="16"/>
        <v>Tidak lulus</v>
      </c>
    </row>
    <row r="76" spans="1:42" x14ac:dyDescent="0.3">
      <c r="A76" s="30">
        <v>36</v>
      </c>
      <c r="B76" t="s">
        <v>83</v>
      </c>
      <c r="C76" s="50">
        <v>1</v>
      </c>
      <c r="D76" s="50">
        <v>1</v>
      </c>
      <c r="E76" s="50">
        <v>1</v>
      </c>
      <c r="F76" s="50">
        <v>1</v>
      </c>
      <c r="G76" s="50">
        <v>0</v>
      </c>
      <c r="H76" s="50">
        <v>1</v>
      </c>
      <c r="I76" s="50">
        <v>0</v>
      </c>
      <c r="J76" s="50">
        <v>0</v>
      </c>
      <c r="K76" s="50">
        <v>1</v>
      </c>
      <c r="L76" s="50">
        <v>1</v>
      </c>
      <c r="M76" s="50">
        <v>1</v>
      </c>
      <c r="N76" s="50">
        <v>0</v>
      </c>
      <c r="O76" s="50">
        <v>0</v>
      </c>
      <c r="P76" s="50">
        <v>1</v>
      </c>
      <c r="Q76" s="50">
        <v>1</v>
      </c>
      <c r="R76" s="50">
        <v>0</v>
      </c>
      <c r="S76" s="50">
        <v>0</v>
      </c>
      <c r="T76" s="34">
        <v>1</v>
      </c>
      <c r="U76" s="34"/>
      <c r="V76" s="34"/>
      <c r="W76" s="34"/>
      <c r="X76" s="34"/>
      <c r="Y76" s="34"/>
      <c r="Z76" s="34"/>
      <c r="AA76" s="34"/>
      <c r="AB76" s="23"/>
      <c r="AC76" s="23"/>
      <c r="AD76" s="23"/>
      <c r="AE76" s="23"/>
      <c r="AF76" s="23"/>
      <c r="AG76" s="31"/>
      <c r="AH76" s="31"/>
      <c r="AI76" s="31"/>
      <c r="AJ76" s="31"/>
      <c r="AK76" s="31"/>
      <c r="AL76" s="25">
        <f t="shared" si="12"/>
        <v>11</v>
      </c>
      <c r="AM76" s="26">
        <f t="shared" si="13"/>
        <v>11</v>
      </c>
      <c r="AN76" s="27">
        <f t="shared" si="14"/>
        <v>73.333333333333329</v>
      </c>
      <c r="AO76" s="28">
        <f t="shared" si="15"/>
        <v>73.333333333333329</v>
      </c>
      <c r="AP76" s="29" t="str">
        <f t="shared" si="16"/>
        <v>Tidak lulus</v>
      </c>
    </row>
    <row r="77" spans="1:42" x14ac:dyDescent="0.3">
      <c r="A77" s="30">
        <v>37</v>
      </c>
      <c r="B77" t="s">
        <v>84</v>
      </c>
      <c r="C77" s="50">
        <v>0</v>
      </c>
      <c r="D77" s="50">
        <v>1</v>
      </c>
      <c r="E77" s="50">
        <v>1</v>
      </c>
      <c r="F77" s="50">
        <v>1</v>
      </c>
      <c r="G77" s="50">
        <v>0</v>
      </c>
      <c r="H77" s="50">
        <v>1</v>
      </c>
      <c r="I77" s="50">
        <v>0</v>
      </c>
      <c r="J77" s="50">
        <v>0</v>
      </c>
      <c r="K77" s="50">
        <v>1</v>
      </c>
      <c r="L77" s="50">
        <v>1</v>
      </c>
      <c r="M77" s="50">
        <v>1</v>
      </c>
      <c r="N77" s="50">
        <v>0</v>
      </c>
      <c r="O77" s="50">
        <v>0</v>
      </c>
      <c r="P77" s="50">
        <v>1</v>
      </c>
      <c r="Q77" s="50">
        <v>1</v>
      </c>
      <c r="R77" s="50">
        <v>0</v>
      </c>
      <c r="S77" s="50">
        <v>0</v>
      </c>
      <c r="T77" s="34">
        <v>1</v>
      </c>
      <c r="U77" s="34"/>
      <c r="V77" s="34"/>
      <c r="W77" s="34"/>
      <c r="X77" s="34"/>
      <c r="Y77" s="34"/>
      <c r="Z77" s="34"/>
      <c r="AA77" s="34"/>
      <c r="AB77" s="23"/>
      <c r="AC77" s="23"/>
      <c r="AD77" s="23"/>
      <c r="AE77" s="23"/>
      <c r="AF77" s="23"/>
      <c r="AG77" s="31"/>
      <c r="AH77" s="31"/>
      <c r="AI77" s="31"/>
      <c r="AJ77" s="31"/>
      <c r="AK77" s="31"/>
      <c r="AL77" s="25">
        <f t="shared" si="12"/>
        <v>10</v>
      </c>
      <c r="AM77" s="26">
        <f t="shared" si="13"/>
        <v>10</v>
      </c>
      <c r="AN77" s="27">
        <f t="shared" si="14"/>
        <v>66.666666666666657</v>
      </c>
      <c r="AO77" s="28">
        <f t="shared" si="15"/>
        <v>66.666666666666657</v>
      </c>
      <c r="AP77" s="29" t="str">
        <f t="shared" si="16"/>
        <v>Tidak lulus</v>
      </c>
    </row>
    <row r="78" spans="1:42" x14ac:dyDescent="0.3">
      <c r="A78" s="30">
        <v>38</v>
      </c>
      <c r="B78" t="s">
        <v>85</v>
      </c>
      <c r="C78" s="50">
        <v>1</v>
      </c>
      <c r="D78" s="50">
        <v>0</v>
      </c>
      <c r="E78" s="50">
        <v>1</v>
      </c>
      <c r="F78" s="50">
        <v>0</v>
      </c>
      <c r="G78" s="50">
        <v>0</v>
      </c>
      <c r="H78" s="50">
        <v>1</v>
      </c>
      <c r="I78" s="50">
        <v>0</v>
      </c>
      <c r="J78" s="50">
        <v>0</v>
      </c>
      <c r="K78" s="50">
        <v>1</v>
      </c>
      <c r="L78" s="50">
        <v>1</v>
      </c>
      <c r="M78" s="50">
        <v>1</v>
      </c>
      <c r="N78" s="50">
        <v>0</v>
      </c>
      <c r="O78" s="50">
        <v>0</v>
      </c>
      <c r="P78" s="50">
        <v>1</v>
      </c>
      <c r="Q78" s="50">
        <v>1</v>
      </c>
      <c r="R78" s="50">
        <v>0</v>
      </c>
      <c r="S78" s="50">
        <v>0</v>
      </c>
      <c r="T78" s="34">
        <v>1</v>
      </c>
      <c r="U78" s="34"/>
      <c r="V78" s="34"/>
      <c r="W78" s="34"/>
      <c r="X78" s="34"/>
      <c r="Y78" s="34"/>
      <c r="Z78" s="34"/>
      <c r="AA78" s="34"/>
      <c r="AB78" s="23"/>
      <c r="AC78" s="23"/>
      <c r="AD78" s="23"/>
      <c r="AE78" s="23"/>
      <c r="AF78" s="23"/>
      <c r="AG78" s="31"/>
      <c r="AH78" s="31"/>
      <c r="AI78" s="31"/>
      <c r="AJ78" s="31"/>
      <c r="AK78" s="31"/>
      <c r="AL78" s="25">
        <f t="shared" si="12"/>
        <v>9</v>
      </c>
      <c r="AM78" s="26">
        <f t="shared" si="13"/>
        <v>9</v>
      </c>
      <c r="AN78" s="27">
        <f t="shared" si="14"/>
        <v>60</v>
      </c>
      <c r="AO78" s="28">
        <f t="shared" si="15"/>
        <v>60</v>
      </c>
      <c r="AP78" s="29" t="str">
        <f t="shared" si="16"/>
        <v>Tidak lulus</v>
      </c>
    </row>
    <row r="79" spans="1:42" x14ac:dyDescent="0.3">
      <c r="A79" s="30">
        <v>39</v>
      </c>
      <c r="B79" t="s">
        <v>86</v>
      </c>
      <c r="C79" s="50">
        <v>1</v>
      </c>
      <c r="D79" s="50">
        <v>1</v>
      </c>
      <c r="E79" s="50">
        <v>0</v>
      </c>
      <c r="F79" s="50">
        <v>1</v>
      </c>
      <c r="G79" s="50">
        <v>0</v>
      </c>
      <c r="H79" s="50">
        <v>1</v>
      </c>
      <c r="I79" s="50">
        <v>0</v>
      </c>
      <c r="J79" s="50">
        <v>0</v>
      </c>
      <c r="K79" s="50">
        <v>1</v>
      </c>
      <c r="L79" s="50">
        <v>1</v>
      </c>
      <c r="M79" s="50">
        <v>1</v>
      </c>
      <c r="N79" s="50">
        <v>0</v>
      </c>
      <c r="O79" s="50">
        <v>0</v>
      </c>
      <c r="P79" s="50">
        <v>1</v>
      </c>
      <c r="Q79" s="50">
        <v>1</v>
      </c>
      <c r="R79" s="50">
        <v>0</v>
      </c>
      <c r="S79" s="50">
        <v>0</v>
      </c>
      <c r="T79" s="34">
        <v>1</v>
      </c>
      <c r="U79" s="34"/>
      <c r="V79" s="34"/>
      <c r="W79" s="34"/>
      <c r="X79" s="34"/>
      <c r="Y79" s="34"/>
      <c r="Z79" s="34"/>
      <c r="AA79" s="34"/>
      <c r="AB79" s="23"/>
      <c r="AC79" s="23"/>
      <c r="AD79" s="23"/>
      <c r="AE79" s="23"/>
      <c r="AF79" s="23"/>
      <c r="AG79" s="31"/>
      <c r="AH79" s="31"/>
      <c r="AI79" s="31"/>
      <c r="AJ79" s="31"/>
      <c r="AK79" s="31"/>
      <c r="AL79" s="25">
        <f t="shared" si="12"/>
        <v>10</v>
      </c>
      <c r="AM79" s="26">
        <f t="shared" si="13"/>
        <v>10</v>
      </c>
      <c r="AN79" s="27">
        <f t="shared" si="14"/>
        <v>66.666666666666657</v>
      </c>
      <c r="AO79" s="28">
        <f t="shared" si="15"/>
        <v>66.666666666666657</v>
      </c>
      <c r="AP79" s="29" t="str">
        <f t="shared" si="16"/>
        <v>Tidak lulus</v>
      </c>
    </row>
    <row r="80" spans="1:42" x14ac:dyDescent="0.3">
      <c r="A80" s="30">
        <v>40</v>
      </c>
      <c r="B80" t="s">
        <v>87</v>
      </c>
      <c r="C80" s="50">
        <v>0</v>
      </c>
      <c r="D80" s="50">
        <v>1</v>
      </c>
      <c r="E80" s="50">
        <v>1</v>
      </c>
      <c r="F80" s="50">
        <v>0</v>
      </c>
      <c r="G80" s="50">
        <v>0</v>
      </c>
      <c r="H80" s="50">
        <v>1</v>
      </c>
      <c r="I80" s="50">
        <v>0</v>
      </c>
      <c r="J80" s="50">
        <v>0</v>
      </c>
      <c r="K80" s="50">
        <v>1</v>
      </c>
      <c r="L80" s="50">
        <v>1</v>
      </c>
      <c r="M80" s="50">
        <v>1</v>
      </c>
      <c r="N80" s="50">
        <v>0</v>
      </c>
      <c r="O80" s="50">
        <v>0</v>
      </c>
      <c r="P80" s="50">
        <v>1</v>
      </c>
      <c r="Q80" s="50">
        <v>1</v>
      </c>
      <c r="R80" s="50">
        <v>0</v>
      </c>
      <c r="S80" s="50">
        <v>0</v>
      </c>
      <c r="T80" s="34">
        <v>1</v>
      </c>
      <c r="U80" s="34"/>
      <c r="V80" s="34"/>
      <c r="W80" s="34"/>
      <c r="X80" s="34"/>
      <c r="Y80" s="34"/>
      <c r="Z80" s="34"/>
      <c r="AA80" s="34"/>
      <c r="AB80" s="23"/>
      <c r="AC80" s="23"/>
      <c r="AD80" s="23"/>
      <c r="AE80" s="23"/>
      <c r="AF80" s="23"/>
      <c r="AG80" s="31"/>
      <c r="AH80" s="31"/>
      <c r="AI80" s="31"/>
      <c r="AJ80" s="31"/>
      <c r="AK80" s="31"/>
      <c r="AL80" s="25">
        <f t="shared" si="12"/>
        <v>9</v>
      </c>
      <c r="AM80" s="26">
        <f t="shared" si="13"/>
        <v>9</v>
      </c>
      <c r="AN80" s="27">
        <f t="shared" si="14"/>
        <v>60</v>
      </c>
      <c r="AO80" s="28">
        <f t="shared" si="15"/>
        <v>60</v>
      </c>
      <c r="AP80" s="29" t="str">
        <f t="shared" si="16"/>
        <v>Tidak lulus</v>
      </c>
    </row>
    <row r="81" spans="1:42" x14ac:dyDescent="0.3">
      <c r="A81" s="30">
        <v>41</v>
      </c>
      <c r="B81" t="s">
        <v>88</v>
      </c>
      <c r="C81" s="50">
        <v>1</v>
      </c>
      <c r="D81" s="50">
        <v>0</v>
      </c>
      <c r="E81" s="50">
        <v>1</v>
      </c>
      <c r="F81" s="50">
        <v>0</v>
      </c>
      <c r="G81" s="50">
        <v>1</v>
      </c>
      <c r="H81" s="50">
        <v>1</v>
      </c>
      <c r="I81" s="50">
        <v>0</v>
      </c>
      <c r="J81" s="50">
        <v>0</v>
      </c>
      <c r="K81" s="50">
        <v>1</v>
      </c>
      <c r="L81" s="50">
        <v>1</v>
      </c>
      <c r="M81" s="50">
        <v>1</v>
      </c>
      <c r="N81" s="50">
        <v>0</v>
      </c>
      <c r="O81" s="50">
        <v>0</v>
      </c>
      <c r="P81" s="50">
        <v>1</v>
      </c>
      <c r="Q81" s="50">
        <v>1</v>
      </c>
      <c r="R81" s="50">
        <v>0</v>
      </c>
      <c r="S81" s="50">
        <v>0</v>
      </c>
      <c r="T81" s="34">
        <v>1</v>
      </c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31"/>
      <c r="AH81" s="31"/>
      <c r="AI81" s="31"/>
      <c r="AJ81" s="31"/>
      <c r="AK81" s="31"/>
      <c r="AL81" s="25">
        <f t="shared" si="12"/>
        <v>10</v>
      </c>
      <c r="AM81" s="26">
        <f t="shared" si="13"/>
        <v>10</v>
      </c>
      <c r="AN81" s="27">
        <f t="shared" si="14"/>
        <v>66.666666666666657</v>
      </c>
      <c r="AO81" s="28">
        <f t="shared" si="15"/>
        <v>66.666666666666657</v>
      </c>
      <c r="AP81" s="29" t="str">
        <f t="shared" si="16"/>
        <v>Tidak lulus</v>
      </c>
    </row>
    <row r="82" spans="1:42" x14ac:dyDescent="0.3">
      <c r="A82" s="30">
        <v>42</v>
      </c>
      <c r="B82" t="s">
        <v>89</v>
      </c>
      <c r="C82" s="50">
        <v>0</v>
      </c>
      <c r="D82" s="50">
        <v>1</v>
      </c>
      <c r="E82" s="50">
        <v>1</v>
      </c>
      <c r="F82" s="50">
        <v>1</v>
      </c>
      <c r="G82" s="50">
        <v>0</v>
      </c>
      <c r="H82" s="50">
        <v>1</v>
      </c>
      <c r="I82" s="50">
        <v>0</v>
      </c>
      <c r="J82" s="50">
        <v>0</v>
      </c>
      <c r="K82" s="50">
        <v>1</v>
      </c>
      <c r="L82" s="50">
        <v>1</v>
      </c>
      <c r="M82" s="50">
        <v>1</v>
      </c>
      <c r="N82" s="50">
        <v>0</v>
      </c>
      <c r="O82" s="50">
        <v>0</v>
      </c>
      <c r="P82" s="50">
        <v>1</v>
      </c>
      <c r="Q82" s="50">
        <v>1</v>
      </c>
      <c r="R82" s="50">
        <v>0</v>
      </c>
      <c r="S82" s="50">
        <v>0</v>
      </c>
      <c r="T82" s="34">
        <v>1</v>
      </c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31"/>
      <c r="AH82" s="31"/>
      <c r="AI82" s="31"/>
      <c r="AJ82" s="31"/>
      <c r="AK82" s="31"/>
      <c r="AL82" s="25">
        <f t="shared" si="12"/>
        <v>10</v>
      </c>
      <c r="AM82" s="26">
        <f t="shared" si="13"/>
        <v>10</v>
      </c>
      <c r="AN82" s="27">
        <f t="shared" si="14"/>
        <v>66.666666666666657</v>
      </c>
      <c r="AO82" s="28">
        <f t="shared" si="15"/>
        <v>66.666666666666657</v>
      </c>
      <c r="AP82" s="29" t="str">
        <f t="shared" si="16"/>
        <v>Tidak lulus</v>
      </c>
    </row>
    <row r="83" spans="1:42" x14ac:dyDescent="0.3">
      <c r="A83" s="30">
        <v>43</v>
      </c>
      <c r="B83" t="s">
        <v>90</v>
      </c>
      <c r="C83" s="50">
        <v>1</v>
      </c>
      <c r="D83" s="50">
        <v>0</v>
      </c>
      <c r="E83" s="50">
        <v>1</v>
      </c>
      <c r="F83" s="50">
        <v>1</v>
      </c>
      <c r="G83" s="50">
        <v>1</v>
      </c>
      <c r="H83" s="50">
        <v>0</v>
      </c>
      <c r="I83" s="50">
        <v>0</v>
      </c>
      <c r="J83" s="50">
        <v>0</v>
      </c>
      <c r="K83" s="50">
        <v>0</v>
      </c>
      <c r="L83" s="50">
        <v>1</v>
      </c>
      <c r="M83" s="50">
        <v>1</v>
      </c>
      <c r="N83" s="50">
        <v>0</v>
      </c>
      <c r="O83" s="50">
        <v>0</v>
      </c>
      <c r="P83" s="50">
        <v>1</v>
      </c>
      <c r="Q83" s="50">
        <v>0</v>
      </c>
      <c r="R83" s="50">
        <v>0</v>
      </c>
      <c r="S83" s="50">
        <v>0</v>
      </c>
      <c r="T83" s="34">
        <v>1</v>
      </c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31"/>
      <c r="AH83" s="31"/>
      <c r="AI83" s="31"/>
      <c r="AJ83" s="31"/>
      <c r="AK83" s="31"/>
      <c r="AL83" s="25">
        <f t="shared" si="12"/>
        <v>8</v>
      </c>
      <c r="AM83" s="26">
        <f t="shared" si="13"/>
        <v>8</v>
      </c>
      <c r="AN83" s="27">
        <f t="shared" si="14"/>
        <v>53.333333333333336</v>
      </c>
      <c r="AO83" s="28">
        <f t="shared" si="15"/>
        <v>53.333333333333336</v>
      </c>
      <c r="AP83" s="29" t="str">
        <f t="shared" si="16"/>
        <v>Tidak lulus</v>
      </c>
    </row>
    <row r="86" spans="1:42" x14ac:dyDescent="0.3">
      <c r="B86" t="s">
        <v>76</v>
      </c>
      <c r="C86" s="51">
        <f>(AM69/18)*100</f>
        <v>61.111111111111114</v>
      </c>
    </row>
    <row r="87" spans="1:42" x14ac:dyDescent="0.3">
      <c r="B87" t="s">
        <v>77</v>
      </c>
      <c r="C87" s="51">
        <f t="shared" ref="C87:C100" si="17">(AM70/18)*100</f>
        <v>55.555555555555557</v>
      </c>
    </row>
    <row r="88" spans="1:42" x14ac:dyDescent="0.3">
      <c r="B88" t="s">
        <v>78</v>
      </c>
      <c r="C88" s="51">
        <f t="shared" si="17"/>
        <v>61.111111111111114</v>
      </c>
    </row>
    <row r="89" spans="1:42" x14ac:dyDescent="0.3">
      <c r="B89" t="s">
        <v>79</v>
      </c>
      <c r="C89" s="51">
        <f t="shared" si="17"/>
        <v>55.555555555555557</v>
      </c>
    </row>
    <row r="90" spans="1:42" x14ac:dyDescent="0.3">
      <c r="B90" t="s">
        <v>80</v>
      </c>
      <c r="C90" s="51">
        <f t="shared" si="17"/>
        <v>55.555555555555557</v>
      </c>
    </row>
    <row r="91" spans="1:42" x14ac:dyDescent="0.3">
      <c r="B91" t="s">
        <v>81</v>
      </c>
      <c r="C91" s="51">
        <f t="shared" si="17"/>
        <v>61.111111111111114</v>
      </c>
    </row>
    <row r="92" spans="1:42" x14ac:dyDescent="0.3">
      <c r="B92" t="s">
        <v>82</v>
      </c>
      <c r="C92" s="51">
        <f t="shared" si="17"/>
        <v>55.555555555555557</v>
      </c>
    </row>
    <row r="93" spans="1:42" x14ac:dyDescent="0.3">
      <c r="B93" t="s">
        <v>83</v>
      </c>
      <c r="C93" s="51">
        <f t="shared" si="17"/>
        <v>61.111111111111114</v>
      </c>
    </row>
    <row r="94" spans="1:42" x14ac:dyDescent="0.3">
      <c r="B94" t="s">
        <v>84</v>
      </c>
      <c r="C94" s="51">
        <f t="shared" si="17"/>
        <v>55.555555555555557</v>
      </c>
    </row>
    <row r="95" spans="1:42" x14ac:dyDescent="0.3">
      <c r="B95" t="s">
        <v>85</v>
      </c>
      <c r="C95" s="51">
        <f t="shared" si="17"/>
        <v>50</v>
      </c>
    </row>
    <row r="96" spans="1:42" x14ac:dyDescent="0.3">
      <c r="B96" t="s">
        <v>86</v>
      </c>
      <c r="C96" s="51">
        <f t="shared" si="17"/>
        <v>55.555555555555557</v>
      </c>
    </row>
    <row r="97" spans="2:3" x14ac:dyDescent="0.3">
      <c r="B97" t="s">
        <v>87</v>
      </c>
      <c r="C97" s="51">
        <f t="shared" si="17"/>
        <v>50</v>
      </c>
    </row>
    <row r="98" spans="2:3" x14ac:dyDescent="0.3">
      <c r="B98" t="s">
        <v>88</v>
      </c>
      <c r="C98" s="51">
        <f t="shared" si="17"/>
        <v>55.555555555555557</v>
      </c>
    </row>
    <row r="99" spans="2:3" x14ac:dyDescent="0.3">
      <c r="B99" t="s">
        <v>89</v>
      </c>
      <c r="C99" s="51">
        <f t="shared" si="17"/>
        <v>55.555555555555557</v>
      </c>
    </row>
    <row r="100" spans="2:3" x14ac:dyDescent="0.3">
      <c r="B100" t="s">
        <v>90</v>
      </c>
      <c r="C100" s="51">
        <f t="shared" si="17"/>
        <v>44.444444444444443</v>
      </c>
    </row>
    <row r="101" spans="2:3" x14ac:dyDescent="0.3">
      <c r="C101" s="51">
        <f>AVERAGE(C86:C100)</f>
        <v>55.55555555555555</v>
      </c>
    </row>
    <row r="105" spans="2:3" x14ac:dyDescent="0.3">
      <c r="B105" t="s">
        <v>92</v>
      </c>
      <c r="C105" t="s">
        <v>97</v>
      </c>
    </row>
    <row r="106" spans="2:3" x14ac:dyDescent="0.3">
      <c r="B106" t="s">
        <v>160</v>
      </c>
      <c r="C106" s="51">
        <f>C20</f>
        <v>82.6388888888889</v>
      </c>
    </row>
    <row r="107" spans="2:3" x14ac:dyDescent="0.3">
      <c r="B107" t="s">
        <v>161</v>
      </c>
      <c r="C107" s="51">
        <f>C65</f>
        <v>70.277777777777771</v>
      </c>
    </row>
    <row r="108" spans="2:3" x14ac:dyDescent="0.3">
      <c r="B108" t="s">
        <v>162</v>
      </c>
      <c r="C108" s="51">
        <f>C101</f>
        <v>55.55555555555555</v>
      </c>
    </row>
  </sheetData>
  <mergeCells count="3">
    <mergeCell ref="C1:T1"/>
    <mergeCell ref="C22:T22"/>
    <mergeCell ref="C67:T67"/>
  </mergeCells>
  <phoneticPr fontId="20" type="noConversion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A8AA-0AC8-4521-A38B-C3316AD31024}">
  <dimension ref="A3:D10"/>
  <sheetViews>
    <sheetView tabSelected="1" topLeftCell="A25" workbookViewId="0">
      <selection activeCell="F5" sqref="F5"/>
    </sheetView>
  </sheetViews>
  <sheetFormatPr defaultRowHeight="14.4" x14ac:dyDescent="0.3"/>
  <sheetData>
    <row r="3" spans="1:4" ht="15.6" x14ac:dyDescent="0.3">
      <c r="A3" s="64" t="s">
        <v>128</v>
      </c>
      <c r="B3" s="64" t="s">
        <v>160</v>
      </c>
      <c r="C3" s="64" t="s">
        <v>161</v>
      </c>
      <c r="D3" s="64" t="s">
        <v>162</v>
      </c>
    </row>
    <row r="4" spans="1:4" ht="15" thickBot="1" x14ac:dyDescent="0.35">
      <c r="A4" s="59" t="s">
        <v>118</v>
      </c>
      <c r="B4" s="54">
        <v>1</v>
      </c>
      <c r="C4" s="56">
        <v>0.625</v>
      </c>
      <c r="D4" s="54">
        <v>0.1</v>
      </c>
    </row>
    <row r="5" spans="1:4" ht="27" thickBot="1" x14ac:dyDescent="0.35">
      <c r="A5" s="59" t="s">
        <v>119</v>
      </c>
      <c r="B5" s="56">
        <v>0.8125</v>
      </c>
      <c r="C5" s="54">
        <v>0.9</v>
      </c>
      <c r="D5" s="56">
        <v>0.66669999999999996</v>
      </c>
    </row>
    <row r="6" spans="1:4" ht="27" thickBot="1" x14ac:dyDescent="0.35">
      <c r="A6" s="59" t="s">
        <v>120</v>
      </c>
      <c r="B6" s="56">
        <v>0.875</v>
      </c>
      <c r="C6" s="54">
        <v>0.75</v>
      </c>
      <c r="D6" s="56">
        <v>0.43330000000000002</v>
      </c>
    </row>
    <row r="7" spans="1:4" ht="53.4" thickBot="1" x14ac:dyDescent="0.35">
      <c r="A7" s="59" t="s">
        <v>121</v>
      </c>
      <c r="B7" s="54">
        <v>0.75</v>
      </c>
      <c r="C7" s="56">
        <v>0.64170000000000005</v>
      </c>
      <c r="D7" s="56">
        <v>0.64400000000000002</v>
      </c>
    </row>
    <row r="8" spans="1:4" ht="27" thickBot="1" x14ac:dyDescent="0.35">
      <c r="A8" s="59" t="s">
        <v>122</v>
      </c>
      <c r="B8" s="56">
        <v>0.875</v>
      </c>
      <c r="C8" s="54">
        <v>0.75</v>
      </c>
      <c r="D8" s="56">
        <v>0.43330000000000002</v>
      </c>
    </row>
    <row r="9" spans="1:4" ht="27" thickBot="1" x14ac:dyDescent="0.35">
      <c r="A9" s="60" t="s">
        <v>123</v>
      </c>
      <c r="B9" s="57">
        <v>0.83299999999999996</v>
      </c>
      <c r="C9" s="61">
        <v>0.75</v>
      </c>
      <c r="D9" s="57">
        <v>0.73299999999999998</v>
      </c>
    </row>
    <row r="10" spans="1:4" ht="15" thickTop="1" x14ac:dyDescent="0.3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EE55B-9A15-4C72-92F6-3002EB6FA70C}">
  <dimension ref="A1:AZ55"/>
  <sheetViews>
    <sheetView zoomScale="103" workbookViewId="0">
      <selection activeCell="AS7" sqref="AS7"/>
    </sheetView>
  </sheetViews>
  <sheetFormatPr defaultRowHeight="14.4" x14ac:dyDescent="0.3"/>
  <cols>
    <col min="1" max="1" width="4.5546875" customWidth="1"/>
    <col min="2" max="2" width="10.6640625" customWidth="1"/>
    <col min="3" max="20" width="2.77734375" customWidth="1"/>
    <col min="21" max="21" width="1.109375" customWidth="1"/>
    <col min="22" max="37" width="2.77734375" hidden="1" customWidth="1"/>
    <col min="38" max="38" width="2.77734375" customWidth="1"/>
    <col min="39" max="42" width="4.33203125" customWidth="1"/>
  </cols>
  <sheetData>
    <row r="1" spans="1:52" ht="15.6" x14ac:dyDescent="0.3">
      <c r="A1" s="74" t="s">
        <v>23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3"/>
      <c r="AP1" s="4" t="s">
        <v>24</v>
      </c>
    </row>
    <row r="2" spans="1:52" ht="15.6" x14ac:dyDescent="0.3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3"/>
      <c r="AP2" s="4" t="str">
        <f>"&gt;="&amp;AP5</f>
        <v>&gt;=65</v>
      </c>
    </row>
    <row r="3" spans="1:52" ht="15.6" x14ac:dyDescent="0.3">
      <c r="A3" s="74" t="s">
        <v>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3"/>
      <c r="AP3" s="4"/>
    </row>
    <row r="4" spans="1:52" ht="16.2" thickBot="1" x14ac:dyDescent="0.35">
      <c r="A4" s="5" t="s">
        <v>27</v>
      </c>
      <c r="B4" s="5"/>
      <c r="C4" s="5"/>
      <c r="D4" s="6" t="s">
        <v>28</v>
      </c>
      <c r="E4" s="7" t="str">
        <f>[1]STS!E4</f>
        <v>Matematika</v>
      </c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5" t="s">
        <v>29</v>
      </c>
      <c r="AI4" s="5"/>
      <c r="AJ4" s="5"/>
      <c r="AK4" s="6" t="s">
        <v>28</v>
      </c>
      <c r="AL4" s="5" t="str">
        <f>[1]STS!AM4</f>
        <v>9A</v>
      </c>
      <c r="AM4" s="5"/>
      <c r="AN4" s="2"/>
      <c r="AO4" s="3"/>
      <c r="AP4" s="3"/>
    </row>
    <row r="5" spans="1:52" ht="10.95" customHeight="1" thickTop="1" thickBot="1" x14ac:dyDescent="0.35">
      <c r="A5" s="75" t="s">
        <v>30</v>
      </c>
      <c r="B5" s="8" t="s">
        <v>31</v>
      </c>
      <c r="C5" s="78" t="s">
        <v>32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80"/>
      <c r="AL5" s="9" t="s">
        <v>33</v>
      </c>
      <c r="AM5" s="81" t="s">
        <v>34</v>
      </c>
      <c r="AN5" s="84" t="s">
        <v>2</v>
      </c>
      <c r="AO5" s="10" t="s">
        <v>35</v>
      </c>
      <c r="AP5" s="11">
        <v>65</v>
      </c>
      <c r="AU5" t="s">
        <v>109</v>
      </c>
      <c r="AY5" t="s">
        <v>110</v>
      </c>
    </row>
    <row r="6" spans="1:52" ht="10.95" customHeight="1" thickTop="1" x14ac:dyDescent="0.3">
      <c r="A6" s="76"/>
      <c r="B6" s="12" t="s">
        <v>34</v>
      </c>
      <c r="C6" s="13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14">
        <v>1</v>
      </c>
      <c r="J6" s="14">
        <v>1</v>
      </c>
      <c r="K6" s="14">
        <v>1</v>
      </c>
      <c r="L6" s="14">
        <v>1</v>
      </c>
      <c r="M6" s="14">
        <v>1</v>
      </c>
      <c r="N6" s="14">
        <v>1</v>
      </c>
      <c r="O6" s="14">
        <v>1</v>
      </c>
      <c r="P6" s="14">
        <v>1</v>
      </c>
      <c r="Q6" s="14">
        <v>1</v>
      </c>
      <c r="R6" s="14">
        <v>1</v>
      </c>
      <c r="S6" s="14">
        <v>1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5"/>
      <c r="AL6" s="87">
        <f>SUM(C6:AK6)</f>
        <v>17</v>
      </c>
      <c r="AM6" s="82"/>
      <c r="AN6" s="85"/>
      <c r="AO6" s="89" t="s">
        <v>24</v>
      </c>
      <c r="AP6" s="91" t="s">
        <v>36</v>
      </c>
      <c r="AQ6" t="s">
        <v>102</v>
      </c>
      <c r="AR6" t="s">
        <v>103</v>
      </c>
      <c r="AU6">
        <v>8.17</v>
      </c>
      <c r="AV6">
        <v>5.14</v>
      </c>
      <c r="AW6">
        <v>4.13</v>
      </c>
      <c r="AX6" t="s">
        <v>108</v>
      </c>
      <c r="AY6">
        <v>4.13</v>
      </c>
      <c r="AZ6" t="s">
        <v>113</v>
      </c>
    </row>
    <row r="7" spans="1:52" ht="10.95" customHeight="1" thickBot="1" x14ac:dyDescent="0.35">
      <c r="A7" s="77"/>
      <c r="B7" s="16" t="s">
        <v>37</v>
      </c>
      <c r="C7" s="17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8">
        <v>11</v>
      </c>
      <c r="N7" s="18">
        <v>12</v>
      </c>
      <c r="O7" s="18">
        <v>13</v>
      </c>
      <c r="P7" s="18">
        <v>14</v>
      </c>
      <c r="Q7" s="18">
        <v>15</v>
      </c>
      <c r="R7" s="18">
        <v>16</v>
      </c>
      <c r="S7" s="18">
        <v>17</v>
      </c>
      <c r="T7" s="18">
        <v>18</v>
      </c>
      <c r="U7" s="18">
        <v>19</v>
      </c>
      <c r="V7" s="18">
        <v>20</v>
      </c>
      <c r="W7" s="18">
        <v>21</v>
      </c>
      <c r="X7" s="18">
        <v>22</v>
      </c>
      <c r="Y7" s="18">
        <v>23</v>
      </c>
      <c r="Z7" s="18">
        <v>24</v>
      </c>
      <c r="AA7" s="18">
        <v>25</v>
      </c>
      <c r="AB7" s="19">
        <v>26</v>
      </c>
      <c r="AC7" s="19">
        <v>27</v>
      </c>
      <c r="AD7" s="19">
        <v>28</v>
      </c>
      <c r="AE7" s="19">
        <v>29</v>
      </c>
      <c r="AF7" s="19">
        <v>30</v>
      </c>
      <c r="AG7" s="19">
        <v>31</v>
      </c>
      <c r="AH7" s="19">
        <v>32</v>
      </c>
      <c r="AI7" s="19">
        <v>33</v>
      </c>
      <c r="AJ7" s="19">
        <v>34</v>
      </c>
      <c r="AK7" s="20">
        <v>35</v>
      </c>
      <c r="AL7" s="88"/>
      <c r="AM7" s="83"/>
      <c r="AN7" s="86"/>
      <c r="AO7" s="90"/>
      <c r="AP7" s="92"/>
      <c r="AQ7" s="52" t="s">
        <v>100</v>
      </c>
      <c r="AR7" s="52" t="s">
        <v>101</v>
      </c>
      <c r="AS7" t="s">
        <v>98</v>
      </c>
      <c r="AT7" t="s">
        <v>99</v>
      </c>
      <c r="AU7" t="s">
        <v>104</v>
      </c>
      <c r="AV7" t="s">
        <v>105</v>
      </c>
      <c r="AW7" t="s">
        <v>106</v>
      </c>
      <c r="AX7" t="s">
        <v>107</v>
      </c>
      <c r="AY7" t="s">
        <v>111</v>
      </c>
      <c r="AZ7" t="s">
        <v>112</v>
      </c>
    </row>
    <row r="8" spans="1:52" ht="10.95" customHeight="1" thickTop="1" x14ac:dyDescent="0.3">
      <c r="A8" s="21">
        <v>1</v>
      </c>
      <c r="B8" t="s">
        <v>49</v>
      </c>
      <c r="C8" s="50">
        <v>0</v>
      </c>
      <c r="D8" s="50">
        <v>0</v>
      </c>
      <c r="E8" s="50">
        <v>1</v>
      </c>
      <c r="F8" s="50">
        <v>1</v>
      </c>
      <c r="G8" s="50">
        <v>1</v>
      </c>
      <c r="H8" s="50">
        <v>0</v>
      </c>
      <c r="I8" s="50">
        <v>0</v>
      </c>
      <c r="J8" s="50">
        <v>1</v>
      </c>
      <c r="K8" s="50">
        <v>1</v>
      </c>
      <c r="L8" s="50">
        <v>0</v>
      </c>
      <c r="M8" s="50">
        <v>0</v>
      </c>
      <c r="N8" s="50">
        <v>0</v>
      </c>
      <c r="O8" s="50">
        <v>1</v>
      </c>
      <c r="P8" s="50">
        <v>1</v>
      </c>
      <c r="Q8" s="50">
        <v>0</v>
      </c>
      <c r="R8" s="50">
        <v>1</v>
      </c>
      <c r="S8" s="50">
        <v>1</v>
      </c>
      <c r="T8" s="22"/>
      <c r="U8" s="22"/>
      <c r="V8" s="22"/>
      <c r="W8" s="22"/>
      <c r="X8" s="22"/>
      <c r="Y8" s="22"/>
      <c r="Z8" s="22"/>
      <c r="AA8" s="22"/>
      <c r="AB8" s="23"/>
      <c r="AC8" s="23"/>
      <c r="AD8" s="23"/>
      <c r="AE8" s="23"/>
      <c r="AF8" s="23"/>
      <c r="AG8" s="24"/>
      <c r="AH8" s="24"/>
      <c r="AI8" s="24"/>
      <c r="AJ8" s="24"/>
      <c r="AK8" s="24"/>
      <c r="AL8" s="25">
        <f>SUM(C8:AK8)</f>
        <v>9</v>
      </c>
      <c r="AM8" s="26">
        <f>AL8</f>
        <v>9</v>
      </c>
      <c r="AN8" s="27">
        <f>AM8/AL$6*100</f>
        <v>52.941176470588239</v>
      </c>
      <c r="AO8" s="28">
        <f t="shared" ref="AO8:AO50" si="0">AVERAGE(AN8:AN8)</f>
        <v>52.941176470588239</v>
      </c>
      <c r="AP8" s="29" t="str">
        <f>IF(AO8="","",IF(AO8&lt;AP5,"Tidak lulus","Lulus"))</f>
        <v>Tidak lulus</v>
      </c>
      <c r="AQ8">
        <f>J8+F8+G8+H8+I8+K8+P8+Q8+R8+T8</f>
        <v>6</v>
      </c>
      <c r="AR8">
        <f>C8+D8+E8+F8+L8+M8+N8+O8</f>
        <v>3</v>
      </c>
      <c r="AS8" t="s">
        <v>49</v>
      </c>
      <c r="AT8" s="51">
        <f>AO8</f>
        <v>52.941176470588239</v>
      </c>
      <c r="AU8">
        <f>J8+S8</f>
        <v>2</v>
      </c>
      <c r="AV8">
        <f>G8+P8</f>
        <v>2</v>
      </c>
      <c r="AW8">
        <f>F8+O8</f>
        <v>2</v>
      </c>
      <c r="AX8">
        <f>H8+I8+K8+Q8+R8+T8</f>
        <v>2</v>
      </c>
      <c r="AY8">
        <f>AW8</f>
        <v>2</v>
      </c>
      <c r="AZ8">
        <f>C8+D8+E8+L8+M8+N8</f>
        <v>1</v>
      </c>
    </row>
    <row r="9" spans="1:52" ht="10.95" customHeight="1" x14ac:dyDescent="0.3">
      <c r="A9" s="30">
        <v>2</v>
      </c>
      <c r="B9" t="s">
        <v>50</v>
      </c>
      <c r="C9" s="50">
        <v>0</v>
      </c>
      <c r="D9" s="50">
        <v>0</v>
      </c>
      <c r="E9" s="50">
        <v>1</v>
      </c>
      <c r="F9" s="50">
        <v>0</v>
      </c>
      <c r="G9" s="50">
        <v>1</v>
      </c>
      <c r="H9" s="50">
        <v>0</v>
      </c>
      <c r="I9" s="50">
        <v>0</v>
      </c>
      <c r="J9" s="50">
        <v>1</v>
      </c>
      <c r="K9" s="50">
        <v>1</v>
      </c>
      <c r="L9" s="50">
        <v>0</v>
      </c>
      <c r="M9" s="50">
        <v>0</v>
      </c>
      <c r="N9" s="50">
        <v>0</v>
      </c>
      <c r="O9" s="50">
        <v>1</v>
      </c>
      <c r="P9" s="50">
        <v>1</v>
      </c>
      <c r="Q9" s="50">
        <v>0</v>
      </c>
      <c r="R9" s="50">
        <v>1</v>
      </c>
      <c r="S9" s="50">
        <v>1</v>
      </c>
      <c r="T9" s="22"/>
      <c r="U9" s="22"/>
      <c r="V9" s="22"/>
      <c r="W9" s="22"/>
      <c r="X9" s="22"/>
      <c r="Y9" s="22"/>
      <c r="Z9" s="22"/>
      <c r="AA9" s="22"/>
      <c r="AB9" s="23"/>
      <c r="AC9" s="23"/>
      <c r="AD9" s="23"/>
      <c r="AE9" s="23"/>
      <c r="AF9" s="23"/>
      <c r="AG9" s="31"/>
      <c r="AH9" s="31"/>
      <c r="AI9" s="31"/>
      <c r="AJ9" s="31"/>
      <c r="AK9" s="31"/>
      <c r="AL9" s="25">
        <f t="shared" ref="AL9:AL50" si="1">SUM(C9:AK9)</f>
        <v>8</v>
      </c>
      <c r="AM9" s="26">
        <f t="shared" ref="AM9:AM50" si="2">AL9</f>
        <v>8</v>
      </c>
      <c r="AN9" s="27">
        <f t="shared" ref="AN9:AN50" si="3">AM9/AL$6*100</f>
        <v>47.058823529411761</v>
      </c>
      <c r="AO9" s="28">
        <f t="shared" si="0"/>
        <v>47.058823529411761</v>
      </c>
      <c r="AP9" s="33" t="str">
        <f>IF(AO9="","",IF(AO9&lt;AP5,"Tidak lulus","Lulus"))</f>
        <v>Tidak lulus</v>
      </c>
      <c r="AQ9">
        <f t="shared" ref="AQ9:AQ49" si="4">J9+F9+G9+H9+I9+K9+P9+Q9+R9+T9</f>
        <v>5</v>
      </c>
      <c r="AR9">
        <f t="shared" ref="AR9:AR50" si="5">C9+D9+E9+F9+L9+M9+N9+O9</f>
        <v>2</v>
      </c>
      <c r="AS9" t="s">
        <v>50</v>
      </c>
      <c r="AT9" s="51">
        <f t="shared" ref="AT9:AT50" si="6">AO9</f>
        <v>47.058823529411761</v>
      </c>
      <c r="AU9">
        <f t="shared" ref="AU9:AU50" si="7">J9+S9</f>
        <v>2</v>
      </c>
      <c r="AV9">
        <f t="shared" ref="AV9:AV50" si="8">G9+P9</f>
        <v>2</v>
      </c>
      <c r="AW9">
        <f t="shared" ref="AW9:AW50" si="9">F9+O9</f>
        <v>1</v>
      </c>
      <c r="AX9">
        <f t="shared" ref="AX9:AX50" si="10">H9+I9+K9+Q9+R9+T9</f>
        <v>2</v>
      </c>
      <c r="AY9">
        <f t="shared" ref="AY9:AY50" si="11">AW9</f>
        <v>1</v>
      </c>
      <c r="AZ9">
        <f t="shared" ref="AZ9:AZ50" si="12">C9+D9+E9+L9+M9+N9</f>
        <v>1</v>
      </c>
    </row>
    <row r="10" spans="1:52" ht="10.95" customHeight="1" x14ac:dyDescent="0.3">
      <c r="A10" s="30">
        <v>3</v>
      </c>
      <c r="B10" t="s">
        <v>51</v>
      </c>
      <c r="C10" s="50">
        <v>0</v>
      </c>
      <c r="D10" s="50">
        <v>0</v>
      </c>
      <c r="E10" s="50">
        <v>1</v>
      </c>
      <c r="F10" s="50">
        <v>1</v>
      </c>
      <c r="G10" s="50">
        <v>0</v>
      </c>
      <c r="H10" s="50">
        <v>0</v>
      </c>
      <c r="I10" s="50">
        <v>0</v>
      </c>
      <c r="J10" s="50">
        <v>1</v>
      </c>
      <c r="K10" s="50">
        <v>1</v>
      </c>
      <c r="L10" s="50">
        <v>0</v>
      </c>
      <c r="M10" s="50">
        <v>0</v>
      </c>
      <c r="N10" s="50">
        <v>0</v>
      </c>
      <c r="O10" s="50">
        <v>1</v>
      </c>
      <c r="P10" s="50">
        <v>1</v>
      </c>
      <c r="Q10" s="50">
        <v>0</v>
      </c>
      <c r="R10" s="50">
        <v>0</v>
      </c>
      <c r="S10" s="50">
        <v>1</v>
      </c>
      <c r="T10" s="22"/>
      <c r="U10" s="22"/>
      <c r="V10" s="22"/>
      <c r="W10" s="22"/>
      <c r="X10" s="22"/>
      <c r="Y10" s="22"/>
      <c r="Z10" s="22"/>
      <c r="AA10" s="22"/>
      <c r="AB10" s="23"/>
      <c r="AC10" s="23"/>
      <c r="AD10" s="23"/>
      <c r="AE10" s="23"/>
      <c r="AF10" s="23"/>
      <c r="AG10" s="31"/>
      <c r="AH10" s="31"/>
      <c r="AI10" s="31"/>
      <c r="AJ10" s="31"/>
      <c r="AK10" s="31"/>
      <c r="AL10" s="25">
        <f t="shared" si="1"/>
        <v>7</v>
      </c>
      <c r="AM10" s="26">
        <f t="shared" si="2"/>
        <v>7</v>
      </c>
      <c r="AN10" s="27">
        <f t="shared" si="3"/>
        <v>41.17647058823529</v>
      </c>
      <c r="AO10" s="28">
        <f t="shared" si="0"/>
        <v>41.17647058823529</v>
      </c>
      <c r="AP10" s="33" t="str">
        <f>IF(AO10="","",IF(AO10&lt;AP5,"Tidak lulus","Lulus"))</f>
        <v>Tidak lulus</v>
      </c>
      <c r="AQ10">
        <f t="shared" si="4"/>
        <v>4</v>
      </c>
      <c r="AR10">
        <f t="shared" si="5"/>
        <v>3</v>
      </c>
      <c r="AS10" t="s">
        <v>51</v>
      </c>
      <c r="AT10" s="51">
        <f t="shared" si="6"/>
        <v>41.17647058823529</v>
      </c>
      <c r="AU10">
        <f t="shared" si="7"/>
        <v>2</v>
      </c>
      <c r="AV10">
        <f t="shared" si="8"/>
        <v>1</v>
      </c>
      <c r="AW10">
        <f t="shared" si="9"/>
        <v>2</v>
      </c>
      <c r="AX10">
        <f t="shared" si="10"/>
        <v>1</v>
      </c>
      <c r="AY10">
        <f t="shared" si="11"/>
        <v>2</v>
      </c>
      <c r="AZ10">
        <f t="shared" si="12"/>
        <v>1</v>
      </c>
    </row>
    <row r="11" spans="1:52" ht="10.95" customHeight="1" x14ac:dyDescent="0.3">
      <c r="A11" s="30">
        <v>4</v>
      </c>
      <c r="B11" t="s">
        <v>52</v>
      </c>
      <c r="C11" s="50">
        <v>0</v>
      </c>
      <c r="D11" s="50">
        <v>0</v>
      </c>
      <c r="E11" s="50">
        <v>1</v>
      </c>
      <c r="F11" s="50">
        <v>1</v>
      </c>
      <c r="G11" s="50">
        <v>1</v>
      </c>
      <c r="H11" s="50">
        <v>0</v>
      </c>
      <c r="I11" s="50">
        <v>0</v>
      </c>
      <c r="J11" s="50">
        <v>1</v>
      </c>
      <c r="K11" s="50">
        <v>1</v>
      </c>
      <c r="L11" s="50">
        <v>0</v>
      </c>
      <c r="M11" s="50">
        <v>0</v>
      </c>
      <c r="N11" s="50">
        <v>0</v>
      </c>
      <c r="O11" s="50">
        <v>1</v>
      </c>
      <c r="P11" s="50">
        <v>0</v>
      </c>
      <c r="Q11" s="50">
        <v>0</v>
      </c>
      <c r="R11" s="50">
        <v>1</v>
      </c>
      <c r="S11" s="50">
        <v>1</v>
      </c>
      <c r="T11" s="22"/>
      <c r="U11" s="22"/>
      <c r="V11" s="22"/>
      <c r="W11" s="22"/>
      <c r="X11" s="22"/>
      <c r="Y11" s="22"/>
      <c r="Z11" s="22"/>
      <c r="AA11" s="22"/>
      <c r="AB11" s="23"/>
      <c r="AC11" s="23"/>
      <c r="AD11" s="23"/>
      <c r="AE11" s="23"/>
      <c r="AF11" s="23"/>
      <c r="AG11" s="31"/>
      <c r="AH11" s="31"/>
      <c r="AI11" s="31"/>
      <c r="AJ11" s="31"/>
      <c r="AK11" s="31"/>
      <c r="AL11" s="25">
        <f t="shared" si="1"/>
        <v>8</v>
      </c>
      <c r="AM11" s="26">
        <f t="shared" si="2"/>
        <v>8</v>
      </c>
      <c r="AN11" s="27">
        <f t="shared" si="3"/>
        <v>47.058823529411761</v>
      </c>
      <c r="AO11" s="28">
        <f t="shared" si="0"/>
        <v>47.058823529411761</v>
      </c>
      <c r="AP11" s="33" t="str">
        <f>IF(AO11="","",IF(AO11&lt;AP5,"Tidak lulus","Lulus"))</f>
        <v>Tidak lulus</v>
      </c>
      <c r="AQ11">
        <f t="shared" si="4"/>
        <v>5</v>
      </c>
      <c r="AR11">
        <f t="shared" si="5"/>
        <v>3</v>
      </c>
      <c r="AS11" t="s">
        <v>52</v>
      </c>
      <c r="AT11" s="51">
        <f t="shared" si="6"/>
        <v>47.058823529411761</v>
      </c>
      <c r="AU11">
        <f t="shared" si="7"/>
        <v>2</v>
      </c>
      <c r="AV11">
        <f t="shared" si="8"/>
        <v>1</v>
      </c>
      <c r="AW11">
        <f t="shared" si="9"/>
        <v>2</v>
      </c>
      <c r="AX11">
        <f t="shared" si="10"/>
        <v>2</v>
      </c>
      <c r="AY11">
        <f t="shared" si="11"/>
        <v>2</v>
      </c>
      <c r="AZ11">
        <f t="shared" si="12"/>
        <v>1</v>
      </c>
    </row>
    <row r="12" spans="1:52" ht="10.95" customHeight="1" x14ac:dyDescent="0.3">
      <c r="A12" s="30">
        <v>5</v>
      </c>
      <c r="B12" t="s">
        <v>53</v>
      </c>
      <c r="C12" s="50">
        <v>0</v>
      </c>
      <c r="D12" s="50">
        <v>0</v>
      </c>
      <c r="E12" s="50">
        <v>1</v>
      </c>
      <c r="F12" s="50">
        <v>0</v>
      </c>
      <c r="G12" s="50">
        <v>1</v>
      </c>
      <c r="H12" s="50">
        <v>0</v>
      </c>
      <c r="I12" s="50">
        <v>0</v>
      </c>
      <c r="J12" s="50">
        <v>1</v>
      </c>
      <c r="K12" s="50">
        <v>1</v>
      </c>
      <c r="L12" s="50">
        <v>0</v>
      </c>
      <c r="M12" s="50">
        <v>0</v>
      </c>
      <c r="N12" s="50">
        <v>0</v>
      </c>
      <c r="O12" s="50">
        <v>1</v>
      </c>
      <c r="P12" s="50">
        <v>1</v>
      </c>
      <c r="Q12" s="50">
        <v>0</v>
      </c>
      <c r="R12" s="50">
        <v>0</v>
      </c>
      <c r="S12" s="50">
        <v>1</v>
      </c>
      <c r="T12" s="22"/>
      <c r="U12" s="22"/>
      <c r="V12" s="22"/>
      <c r="W12" s="22"/>
      <c r="X12" s="22"/>
      <c r="Y12" s="22"/>
      <c r="Z12" s="22"/>
      <c r="AA12" s="22"/>
      <c r="AB12" s="23"/>
      <c r="AC12" s="23"/>
      <c r="AD12" s="23"/>
      <c r="AE12" s="23"/>
      <c r="AF12" s="23"/>
      <c r="AG12" s="31"/>
      <c r="AH12" s="31"/>
      <c r="AI12" s="31"/>
      <c r="AJ12" s="31"/>
      <c r="AK12" s="31"/>
      <c r="AL12" s="25">
        <f t="shared" si="1"/>
        <v>7</v>
      </c>
      <c r="AM12" s="26">
        <f t="shared" si="2"/>
        <v>7</v>
      </c>
      <c r="AN12" s="27">
        <f t="shared" si="3"/>
        <v>41.17647058823529</v>
      </c>
      <c r="AO12" s="28">
        <f t="shared" si="0"/>
        <v>41.17647058823529</v>
      </c>
      <c r="AP12" s="33" t="str">
        <f>IF(AO12="","",IF(AO12&lt;AP5,"Tidak lulus","Lulus"))</f>
        <v>Tidak lulus</v>
      </c>
      <c r="AQ12">
        <f t="shared" si="4"/>
        <v>4</v>
      </c>
      <c r="AR12">
        <f t="shared" si="5"/>
        <v>2</v>
      </c>
      <c r="AS12" t="s">
        <v>53</v>
      </c>
      <c r="AT12" s="51">
        <f t="shared" si="6"/>
        <v>41.17647058823529</v>
      </c>
      <c r="AU12">
        <f t="shared" si="7"/>
        <v>2</v>
      </c>
      <c r="AV12">
        <f t="shared" si="8"/>
        <v>2</v>
      </c>
      <c r="AW12">
        <f t="shared" si="9"/>
        <v>1</v>
      </c>
      <c r="AX12">
        <f t="shared" si="10"/>
        <v>1</v>
      </c>
      <c r="AY12">
        <f t="shared" si="11"/>
        <v>1</v>
      </c>
      <c r="AZ12">
        <f t="shared" si="12"/>
        <v>1</v>
      </c>
    </row>
    <row r="13" spans="1:52" ht="10.95" customHeight="1" x14ac:dyDescent="0.3">
      <c r="A13" s="30">
        <v>6</v>
      </c>
      <c r="B13" t="s">
        <v>54</v>
      </c>
      <c r="C13" s="50">
        <v>0</v>
      </c>
      <c r="D13" s="50">
        <v>0</v>
      </c>
      <c r="E13" s="50">
        <v>1</v>
      </c>
      <c r="F13" s="50">
        <v>1</v>
      </c>
      <c r="G13" s="50">
        <v>1</v>
      </c>
      <c r="H13" s="50">
        <v>0</v>
      </c>
      <c r="I13" s="50">
        <v>0</v>
      </c>
      <c r="J13" s="50">
        <v>1</v>
      </c>
      <c r="K13" s="50">
        <v>1</v>
      </c>
      <c r="L13" s="50">
        <v>0</v>
      </c>
      <c r="M13" s="50">
        <v>0</v>
      </c>
      <c r="N13" s="50">
        <v>0</v>
      </c>
      <c r="O13" s="50">
        <v>1</v>
      </c>
      <c r="P13" s="50">
        <v>1</v>
      </c>
      <c r="Q13" s="50">
        <v>0</v>
      </c>
      <c r="R13" s="50">
        <v>1</v>
      </c>
      <c r="S13" s="50">
        <v>1</v>
      </c>
      <c r="T13" s="22"/>
      <c r="U13" s="22"/>
      <c r="V13" s="22"/>
      <c r="W13" s="22"/>
      <c r="X13" s="22"/>
      <c r="Y13" s="22"/>
      <c r="Z13" s="22"/>
      <c r="AA13" s="22"/>
      <c r="AB13" s="23"/>
      <c r="AC13" s="23"/>
      <c r="AD13" s="23"/>
      <c r="AE13" s="23"/>
      <c r="AF13" s="23"/>
      <c r="AG13" s="31"/>
      <c r="AH13" s="31"/>
      <c r="AI13" s="31"/>
      <c r="AJ13" s="31"/>
      <c r="AK13" s="31"/>
      <c r="AL13" s="25">
        <f t="shared" si="1"/>
        <v>9</v>
      </c>
      <c r="AM13" s="26">
        <f t="shared" si="2"/>
        <v>9</v>
      </c>
      <c r="AN13" s="27">
        <f t="shared" si="3"/>
        <v>52.941176470588239</v>
      </c>
      <c r="AO13" s="28">
        <f t="shared" si="0"/>
        <v>52.941176470588239</v>
      </c>
      <c r="AP13" s="33" t="str">
        <f>IF(AO13="","",IF(AO13&lt;AP5,"Tidak lulus","Lulus"))</f>
        <v>Tidak lulus</v>
      </c>
      <c r="AQ13">
        <f t="shared" si="4"/>
        <v>6</v>
      </c>
      <c r="AR13">
        <f t="shared" si="5"/>
        <v>3</v>
      </c>
      <c r="AS13" t="s">
        <v>54</v>
      </c>
      <c r="AT13" s="51">
        <f t="shared" si="6"/>
        <v>52.941176470588239</v>
      </c>
      <c r="AU13">
        <f t="shared" si="7"/>
        <v>2</v>
      </c>
      <c r="AV13">
        <f t="shared" si="8"/>
        <v>2</v>
      </c>
      <c r="AW13">
        <f t="shared" si="9"/>
        <v>2</v>
      </c>
      <c r="AX13">
        <f t="shared" si="10"/>
        <v>2</v>
      </c>
      <c r="AY13">
        <f t="shared" si="11"/>
        <v>2</v>
      </c>
      <c r="AZ13">
        <f t="shared" si="12"/>
        <v>1</v>
      </c>
    </row>
    <row r="14" spans="1:52" ht="10.95" customHeight="1" x14ac:dyDescent="0.3">
      <c r="A14" s="30">
        <v>7</v>
      </c>
      <c r="B14" t="s">
        <v>55</v>
      </c>
      <c r="C14" s="50">
        <v>0</v>
      </c>
      <c r="D14" s="50">
        <v>0</v>
      </c>
      <c r="E14" s="50">
        <v>1</v>
      </c>
      <c r="F14" s="50">
        <v>1</v>
      </c>
      <c r="G14" s="50">
        <v>1</v>
      </c>
      <c r="H14" s="50">
        <v>0</v>
      </c>
      <c r="I14" s="50">
        <v>0</v>
      </c>
      <c r="J14" s="50">
        <v>1</v>
      </c>
      <c r="K14" s="50">
        <v>1</v>
      </c>
      <c r="L14" s="50">
        <v>0</v>
      </c>
      <c r="M14" s="50">
        <v>0</v>
      </c>
      <c r="N14" s="50">
        <v>0</v>
      </c>
      <c r="O14" s="50">
        <v>1</v>
      </c>
      <c r="P14" s="50">
        <v>1</v>
      </c>
      <c r="Q14" s="50">
        <v>0</v>
      </c>
      <c r="R14" s="50">
        <v>0</v>
      </c>
      <c r="S14" s="50">
        <v>1</v>
      </c>
      <c r="T14" s="22"/>
      <c r="U14" s="22"/>
      <c r="V14" s="22"/>
      <c r="W14" s="22"/>
      <c r="X14" s="22"/>
      <c r="Y14" s="22"/>
      <c r="Z14" s="22"/>
      <c r="AA14" s="22"/>
      <c r="AB14" s="23"/>
      <c r="AC14" s="23"/>
      <c r="AD14" s="23"/>
      <c r="AE14" s="23"/>
      <c r="AF14" s="23"/>
      <c r="AG14" s="31"/>
      <c r="AH14" s="31"/>
      <c r="AI14" s="31"/>
      <c r="AJ14" s="31"/>
      <c r="AK14" s="31"/>
      <c r="AL14" s="25">
        <f t="shared" si="1"/>
        <v>8</v>
      </c>
      <c r="AM14" s="26">
        <f t="shared" si="2"/>
        <v>8</v>
      </c>
      <c r="AN14" s="27">
        <f t="shared" si="3"/>
        <v>47.058823529411761</v>
      </c>
      <c r="AO14" s="28">
        <f t="shared" si="0"/>
        <v>47.058823529411761</v>
      </c>
      <c r="AP14" s="33" t="str">
        <f>IF(AO14="","",IF(AO14&lt;AP5,"Tidak lulus","Lulus"))</f>
        <v>Tidak lulus</v>
      </c>
      <c r="AQ14">
        <f t="shared" si="4"/>
        <v>5</v>
      </c>
      <c r="AR14">
        <f t="shared" si="5"/>
        <v>3</v>
      </c>
      <c r="AS14" t="s">
        <v>55</v>
      </c>
      <c r="AT14" s="51">
        <f t="shared" si="6"/>
        <v>47.058823529411761</v>
      </c>
      <c r="AU14">
        <f t="shared" si="7"/>
        <v>2</v>
      </c>
      <c r="AV14">
        <f t="shared" si="8"/>
        <v>2</v>
      </c>
      <c r="AW14">
        <f t="shared" si="9"/>
        <v>2</v>
      </c>
      <c r="AX14">
        <f t="shared" si="10"/>
        <v>1</v>
      </c>
      <c r="AY14">
        <f t="shared" si="11"/>
        <v>2</v>
      </c>
      <c r="AZ14">
        <f t="shared" si="12"/>
        <v>1</v>
      </c>
    </row>
    <row r="15" spans="1:52" ht="10.95" customHeight="1" x14ac:dyDescent="0.3">
      <c r="A15" s="30">
        <v>8</v>
      </c>
      <c r="B15" t="s">
        <v>56</v>
      </c>
      <c r="C15" s="50">
        <v>0</v>
      </c>
      <c r="D15" s="50">
        <v>0</v>
      </c>
      <c r="E15" s="50">
        <v>1</v>
      </c>
      <c r="F15" s="50">
        <v>1</v>
      </c>
      <c r="G15" s="50">
        <v>0</v>
      </c>
      <c r="H15" s="50">
        <v>0</v>
      </c>
      <c r="I15" s="50">
        <v>0</v>
      </c>
      <c r="J15" s="50">
        <v>1</v>
      </c>
      <c r="K15" s="50">
        <v>1</v>
      </c>
      <c r="L15" s="50">
        <v>0</v>
      </c>
      <c r="M15" s="50">
        <v>0</v>
      </c>
      <c r="N15" s="50">
        <v>0</v>
      </c>
      <c r="O15" s="50">
        <v>1</v>
      </c>
      <c r="P15" s="50">
        <v>1</v>
      </c>
      <c r="Q15" s="50">
        <v>0</v>
      </c>
      <c r="R15" s="50">
        <v>1</v>
      </c>
      <c r="S15" s="50">
        <v>1</v>
      </c>
      <c r="T15" s="22"/>
      <c r="U15" s="22"/>
      <c r="V15" s="22"/>
      <c r="W15" s="22"/>
      <c r="X15" s="22"/>
      <c r="Y15" s="22"/>
      <c r="Z15" s="22"/>
      <c r="AA15" s="22"/>
      <c r="AB15" s="23"/>
      <c r="AC15" s="23"/>
      <c r="AD15" s="23"/>
      <c r="AE15" s="23"/>
      <c r="AF15" s="23"/>
      <c r="AG15" s="31"/>
      <c r="AH15" s="31"/>
      <c r="AI15" s="31"/>
      <c r="AJ15" s="31"/>
      <c r="AK15" s="31"/>
      <c r="AL15" s="25">
        <f t="shared" si="1"/>
        <v>8</v>
      </c>
      <c r="AM15" s="26">
        <f t="shared" si="2"/>
        <v>8</v>
      </c>
      <c r="AN15" s="27">
        <f t="shared" si="3"/>
        <v>47.058823529411761</v>
      </c>
      <c r="AO15" s="28">
        <f t="shared" si="0"/>
        <v>47.058823529411761</v>
      </c>
      <c r="AP15" s="33" t="str">
        <f>IF(AO15="","",IF(AO15&lt;AP5,"Tidak lulus","Lulus"))</f>
        <v>Tidak lulus</v>
      </c>
      <c r="AQ15">
        <f t="shared" si="4"/>
        <v>5</v>
      </c>
      <c r="AR15">
        <f t="shared" si="5"/>
        <v>3</v>
      </c>
      <c r="AS15" t="s">
        <v>56</v>
      </c>
      <c r="AT15" s="51">
        <f t="shared" si="6"/>
        <v>47.058823529411761</v>
      </c>
      <c r="AU15">
        <f t="shared" si="7"/>
        <v>2</v>
      </c>
      <c r="AV15">
        <f t="shared" si="8"/>
        <v>1</v>
      </c>
      <c r="AW15">
        <f t="shared" si="9"/>
        <v>2</v>
      </c>
      <c r="AX15">
        <f t="shared" si="10"/>
        <v>2</v>
      </c>
      <c r="AY15">
        <f t="shared" si="11"/>
        <v>2</v>
      </c>
      <c r="AZ15">
        <f t="shared" si="12"/>
        <v>1</v>
      </c>
    </row>
    <row r="16" spans="1:52" ht="10.95" customHeight="1" x14ac:dyDescent="0.3">
      <c r="A16" s="30">
        <v>9</v>
      </c>
      <c r="B16" t="s">
        <v>57</v>
      </c>
      <c r="C16" s="50">
        <v>0</v>
      </c>
      <c r="D16" s="50">
        <v>0</v>
      </c>
      <c r="E16" s="50">
        <v>1</v>
      </c>
      <c r="F16" s="50">
        <v>1</v>
      </c>
      <c r="G16" s="50">
        <v>0</v>
      </c>
      <c r="H16" s="50">
        <v>0</v>
      </c>
      <c r="I16" s="50">
        <v>0</v>
      </c>
      <c r="J16" s="50">
        <v>1</v>
      </c>
      <c r="K16" s="50">
        <v>0</v>
      </c>
      <c r="L16" s="50">
        <v>0</v>
      </c>
      <c r="M16" s="50">
        <v>0</v>
      </c>
      <c r="N16" s="50">
        <v>0</v>
      </c>
      <c r="O16" s="50">
        <v>1</v>
      </c>
      <c r="P16" s="50">
        <v>1</v>
      </c>
      <c r="Q16" s="50">
        <v>0</v>
      </c>
      <c r="R16" s="50">
        <v>0</v>
      </c>
      <c r="S16" s="50">
        <v>1</v>
      </c>
      <c r="T16" s="22"/>
      <c r="U16" s="22"/>
      <c r="V16" s="22"/>
      <c r="W16" s="22"/>
      <c r="X16" s="22"/>
      <c r="Y16" s="22"/>
      <c r="Z16" s="22"/>
      <c r="AA16" s="22"/>
      <c r="AB16" s="23"/>
      <c r="AC16" s="23"/>
      <c r="AD16" s="23"/>
      <c r="AE16" s="23"/>
      <c r="AF16" s="23"/>
      <c r="AG16" s="31"/>
      <c r="AH16" s="31"/>
      <c r="AI16" s="31"/>
      <c r="AJ16" s="31"/>
      <c r="AK16" s="31"/>
      <c r="AL16" s="25">
        <f t="shared" si="1"/>
        <v>6</v>
      </c>
      <c r="AM16" s="26">
        <f t="shared" si="2"/>
        <v>6</v>
      </c>
      <c r="AN16" s="27">
        <f t="shared" si="3"/>
        <v>35.294117647058826</v>
      </c>
      <c r="AO16" s="28">
        <f t="shared" si="0"/>
        <v>35.294117647058826</v>
      </c>
      <c r="AP16" s="33" t="str">
        <f>IF(AO16="","",IF(AO16&lt;AP5,"Tidak lulus","Lulus"))</f>
        <v>Tidak lulus</v>
      </c>
      <c r="AQ16">
        <f t="shared" si="4"/>
        <v>3</v>
      </c>
      <c r="AR16">
        <f t="shared" si="5"/>
        <v>3</v>
      </c>
      <c r="AS16" t="s">
        <v>57</v>
      </c>
      <c r="AT16" s="51">
        <f t="shared" si="6"/>
        <v>35.294117647058826</v>
      </c>
      <c r="AU16">
        <f t="shared" si="7"/>
        <v>2</v>
      </c>
      <c r="AV16">
        <f t="shared" si="8"/>
        <v>1</v>
      </c>
      <c r="AW16">
        <f t="shared" si="9"/>
        <v>2</v>
      </c>
      <c r="AX16">
        <f t="shared" si="10"/>
        <v>0</v>
      </c>
      <c r="AY16">
        <f t="shared" si="11"/>
        <v>2</v>
      </c>
      <c r="AZ16">
        <f t="shared" si="12"/>
        <v>1</v>
      </c>
    </row>
    <row r="17" spans="1:52" ht="10.95" customHeight="1" x14ac:dyDescent="0.3">
      <c r="A17" s="30">
        <v>10</v>
      </c>
      <c r="B17" t="s">
        <v>58</v>
      </c>
      <c r="C17" s="50">
        <v>0</v>
      </c>
      <c r="D17" s="50">
        <v>0</v>
      </c>
      <c r="E17" s="50">
        <v>1</v>
      </c>
      <c r="F17" s="50">
        <v>1</v>
      </c>
      <c r="G17" s="50">
        <v>0</v>
      </c>
      <c r="H17" s="50">
        <v>0</v>
      </c>
      <c r="I17" s="50">
        <v>0</v>
      </c>
      <c r="J17" s="50">
        <v>1</v>
      </c>
      <c r="K17" s="50">
        <v>1</v>
      </c>
      <c r="L17" s="50">
        <v>0</v>
      </c>
      <c r="M17" s="50">
        <v>0</v>
      </c>
      <c r="N17" s="50">
        <v>0</v>
      </c>
      <c r="O17" s="50">
        <v>1</v>
      </c>
      <c r="P17" s="50">
        <v>1</v>
      </c>
      <c r="Q17" s="50">
        <v>0</v>
      </c>
      <c r="R17" s="50">
        <v>0</v>
      </c>
      <c r="S17" s="50">
        <v>1</v>
      </c>
      <c r="T17" s="22"/>
      <c r="U17" s="22"/>
      <c r="V17" s="22"/>
      <c r="W17" s="22"/>
      <c r="X17" s="22"/>
      <c r="Y17" s="22"/>
      <c r="Z17" s="22"/>
      <c r="AA17" s="22"/>
      <c r="AB17" s="23"/>
      <c r="AC17" s="23"/>
      <c r="AD17" s="23"/>
      <c r="AE17" s="23"/>
      <c r="AF17" s="23"/>
      <c r="AG17" s="31"/>
      <c r="AH17" s="31"/>
      <c r="AI17" s="31"/>
      <c r="AJ17" s="31"/>
      <c r="AK17" s="31"/>
      <c r="AL17" s="25">
        <f t="shared" si="1"/>
        <v>7</v>
      </c>
      <c r="AM17" s="26">
        <f t="shared" si="2"/>
        <v>7</v>
      </c>
      <c r="AN17" s="27">
        <f t="shared" si="3"/>
        <v>41.17647058823529</v>
      </c>
      <c r="AO17" s="28">
        <f t="shared" si="0"/>
        <v>41.17647058823529</v>
      </c>
      <c r="AP17" s="33" t="str">
        <f>IF(AO17="","",IF(AO17&lt;AP5,"Tidak lulus","Lulus"))</f>
        <v>Tidak lulus</v>
      </c>
      <c r="AQ17">
        <f t="shared" si="4"/>
        <v>4</v>
      </c>
      <c r="AR17">
        <f t="shared" si="5"/>
        <v>3</v>
      </c>
      <c r="AS17" t="s">
        <v>58</v>
      </c>
      <c r="AT17" s="51">
        <f t="shared" si="6"/>
        <v>41.17647058823529</v>
      </c>
      <c r="AU17">
        <f t="shared" si="7"/>
        <v>2</v>
      </c>
      <c r="AV17">
        <f t="shared" si="8"/>
        <v>1</v>
      </c>
      <c r="AW17">
        <f t="shared" si="9"/>
        <v>2</v>
      </c>
      <c r="AX17">
        <f t="shared" si="10"/>
        <v>1</v>
      </c>
      <c r="AY17">
        <f t="shared" si="11"/>
        <v>2</v>
      </c>
      <c r="AZ17">
        <f t="shared" si="12"/>
        <v>1</v>
      </c>
    </row>
    <row r="18" spans="1:52" ht="10.95" customHeight="1" x14ac:dyDescent="0.3">
      <c r="A18" s="30">
        <v>11</v>
      </c>
      <c r="B18" t="s">
        <v>59</v>
      </c>
      <c r="C18" s="50">
        <v>0</v>
      </c>
      <c r="D18" s="50">
        <v>0</v>
      </c>
      <c r="E18" s="50">
        <v>1</v>
      </c>
      <c r="F18" s="50">
        <v>1</v>
      </c>
      <c r="G18" s="50">
        <v>0</v>
      </c>
      <c r="H18" s="50">
        <v>0</v>
      </c>
      <c r="I18" s="50">
        <v>0</v>
      </c>
      <c r="J18" s="50">
        <v>1</v>
      </c>
      <c r="K18" s="50">
        <v>1</v>
      </c>
      <c r="L18" s="50">
        <v>0</v>
      </c>
      <c r="M18" s="50">
        <v>0</v>
      </c>
      <c r="N18" s="50">
        <v>0</v>
      </c>
      <c r="O18" s="50">
        <v>1</v>
      </c>
      <c r="P18" s="50">
        <v>1</v>
      </c>
      <c r="Q18" s="50">
        <v>0</v>
      </c>
      <c r="R18" s="50">
        <v>0</v>
      </c>
      <c r="S18" s="50">
        <v>1</v>
      </c>
      <c r="T18" s="22"/>
      <c r="U18" s="22"/>
      <c r="V18" s="22"/>
      <c r="W18" s="22"/>
      <c r="X18" s="22"/>
      <c r="Y18" s="22"/>
      <c r="Z18" s="22"/>
      <c r="AA18" s="22"/>
      <c r="AB18" s="23"/>
      <c r="AC18" s="23"/>
      <c r="AD18" s="23"/>
      <c r="AE18" s="23"/>
      <c r="AF18" s="23"/>
      <c r="AG18" s="31"/>
      <c r="AH18" s="31"/>
      <c r="AI18" s="31"/>
      <c r="AJ18" s="31"/>
      <c r="AK18" s="31"/>
      <c r="AL18" s="25">
        <f t="shared" si="1"/>
        <v>7</v>
      </c>
      <c r="AM18" s="26">
        <f t="shared" si="2"/>
        <v>7</v>
      </c>
      <c r="AN18" s="27">
        <f t="shared" si="3"/>
        <v>41.17647058823529</v>
      </c>
      <c r="AO18" s="28">
        <f t="shared" si="0"/>
        <v>41.17647058823529</v>
      </c>
      <c r="AP18" s="33" t="str">
        <f>IF(AO18="","",IF(AO18&lt;AP5,"Tidak lulus","Lulus"))</f>
        <v>Tidak lulus</v>
      </c>
      <c r="AQ18">
        <f t="shared" si="4"/>
        <v>4</v>
      </c>
      <c r="AR18">
        <f t="shared" si="5"/>
        <v>3</v>
      </c>
      <c r="AS18" t="s">
        <v>59</v>
      </c>
      <c r="AT18" s="51">
        <f t="shared" si="6"/>
        <v>41.17647058823529</v>
      </c>
      <c r="AU18">
        <f t="shared" si="7"/>
        <v>2</v>
      </c>
      <c r="AV18">
        <f t="shared" si="8"/>
        <v>1</v>
      </c>
      <c r="AW18">
        <f t="shared" si="9"/>
        <v>2</v>
      </c>
      <c r="AX18">
        <f t="shared" si="10"/>
        <v>1</v>
      </c>
      <c r="AY18">
        <f t="shared" si="11"/>
        <v>2</v>
      </c>
      <c r="AZ18">
        <f t="shared" si="12"/>
        <v>1</v>
      </c>
    </row>
    <row r="19" spans="1:52" ht="10.95" customHeight="1" x14ac:dyDescent="0.3">
      <c r="A19" s="30">
        <v>12</v>
      </c>
      <c r="B19" t="s">
        <v>60</v>
      </c>
      <c r="C19" s="50">
        <v>0</v>
      </c>
      <c r="D19" s="50">
        <v>0</v>
      </c>
      <c r="E19" s="50">
        <v>1</v>
      </c>
      <c r="F19" s="50">
        <v>1</v>
      </c>
      <c r="G19" s="50">
        <v>0</v>
      </c>
      <c r="H19" s="50">
        <v>0</v>
      </c>
      <c r="I19" s="50">
        <v>0</v>
      </c>
      <c r="J19" s="50">
        <v>0</v>
      </c>
      <c r="K19" s="50">
        <v>1</v>
      </c>
      <c r="L19" s="50">
        <v>0</v>
      </c>
      <c r="M19" s="50">
        <v>0</v>
      </c>
      <c r="N19" s="50">
        <v>0</v>
      </c>
      <c r="O19" s="50">
        <v>1</v>
      </c>
      <c r="P19" s="50">
        <v>1</v>
      </c>
      <c r="Q19" s="50">
        <v>0</v>
      </c>
      <c r="R19" s="50">
        <v>0</v>
      </c>
      <c r="S19" s="50">
        <v>1</v>
      </c>
      <c r="T19" s="22"/>
      <c r="U19" s="22"/>
      <c r="V19" s="22"/>
      <c r="W19" s="22"/>
      <c r="X19" s="22"/>
      <c r="Y19" s="22"/>
      <c r="Z19" s="22"/>
      <c r="AA19" s="22"/>
      <c r="AB19" s="23"/>
      <c r="AC19" s="23"/>
      <c r="AD19" s="23"/>
      <c r="AE19" s="23"/>
      <c r="AF19" s="23"/>
      <c r="AG19" s="31"/>
      <c r="AH19" s="31"/>
      <c r="AI19" s="31"/>
      <c r="AJ19" s="31"/>
      <c r="AK19" s="31"/>
      <c r="AL19" s="25">
        <f t="shared" si="1"/>
        <v>6</v>
      </c>
      <c r="AM19" s="26">
        <f t="shared" si="2"/>
        <v>6</v>
      </c>
      <c r="AN19" s="27">
        <f t="shared" si="3"/>
        <v>35.294117647058826</v>
      </c>
      <c r="AO19" s="28">
        <f t="shared" si="0"/>
        <v>35.294117647058826</v>
      </c>
      <c r="AP19" s="33" t="str">
        <f>IF(AO19="","",IF(AO19&lt;AP5,"Tidak lulus","Lulus"))</f>
        <v>Tidak lulus</v>
      </c>
      <c r="AQ19">
        <f t="shared" si="4"/>
        <v>3</v>
      </c>
      <c r="AR19">
        <f t="shared" si="5"/>
        <v>3</v>
      </c>
      <c r="AS19" t="s">
        <v>60</v>
      </c>
      <c r="AT19" s="51">
        <f t="shared" si="6"/>
        <v>35.294117647058826</v>
      </c>
      <c r="AU19">
        <f t="shared" si="7"/>
        <v>1</v>
      </c>
      <c r="AV19">
        <f t="shared" si="8"/>
        <v>1</v>
      </c>
      <c r="AW19">
        <f t="shared" si="9"/>
        <v>2</v>
      </c>
      <c r="AX19">
        <f t="shared" si="10"/>
        <v>1</v>
      </c>
      <c r="AY19">
        <f t="shared" si="11"/>
        <v>2</v>
      </c>
      <c r="AZ19">
        <f t="shared" si="12"/>
        <v>1</v>
      </c>
    </row>
    <row r="20" spans="1:52" ht="10.95" customHeight="1" x14ac:dyDescent="0.3">
      <c r="A20" s="30">
        <v>13</v>
      </c>
      <c r="B20" t="s">
        <v>61</v>
      </c>
      <c r="C20" s="50">
        <v>0</v>
      </c>
      <c r="D20" s="50">
        <v>0</v>
      </c>
      <c r="E20" s="50">
        <v>1</v>
      </c>
      <c r="F20" s="50">
        <v>1</v>
      </c>
      <c r="G20" s="50">
        <v>0</v>
      </c>
      <c r="H20" s="50">
        <v>0</v>
      </c>
      <c r="I20" s="50">
        <v>0</v>
      </c>
      <c r="J20" s="50">
        <v>1</v>
      </c>
      <c r="K20" s="50">
        <v>1</v>
      </c>
      <c r="L20" s="50">
        <v>0</v>
      </c>
      <c r="M20" s="50">
        <v>0</v>
      </c>
      <c r="N20" s="50">
        <v>0</v>
      </c>
      <c r="O20" s="50">
        <v>1</v>
      </c>
      <c r="P20" s="50">
        <v>1</v>
      </c>
      <c r="Q20" s="50">
        <v>0</v>
      </c>
      <c r="R20" s="50">
        <v>0</v>
      </c>
      <c r="S20" s="50">
        <v>1</v>
      </c>
      <c r="T20" s="22"/>
      <c r="U20" s="22"/>
      <c r="V20" s="22"/>
      <c r="W20" s="22"/>
      <c r="X20" s="22"/>
      <c r="Y20" s="22"/>
      <c r="Z20" s="22"/>
      <c r="AA20" s="22"/>
      <c r="AB20" s="23"/>
      <c r="AC20" s="23"/>
      <c r="AD20" s="23"/>
      <c r="AE20" s="23"/>
      <c r="AF20" s="23"/>
      <c r="AG20" s="31"/>
      <c r="AH20" s="31"/>
      <c r="AI20" s="31"/>
      <c r="AJ20" s="31"/>
      <c r="AK20" s="31"/>
      <c r="AL20" s="25">
        <f t="shared" si="1"/>
        <v>7</v>
      </c>
      <c r="AM20" s="26">
        <f t="shared" si="2"/>
        <v>7</v>
      </c>
      <c r="AN20" s="27">
        <f t="shared" si="3"/>
        <v>41.17647058823529</v>
      </c>
      <c r="AO20" s="28">
        <f t="shared" si="0"/>
        <v>41.17647058823529</v>
      </c>
      <c r="AP20" s="33" t="str">
        <f>IF(AO20="","",IF(AO20&lt;AP5,"Tidak lulus","Lulus"))</f>
        <v>Tidak lulus</v>
      </c>
      <c r="AQ20">
        <f t="shared" si="4"/>
        <v>4</v>
      </c>
      <c r="AR20">
        <f t="shared" si="5"/>
        <v>3</v>
      </c>
      <c r="AS20" t="s">
        <v>61</v>
      </c>
      <c r="AT20" s="51">
        <f t="shared" si="6"/>
        <v>41.17647058823529</v>
      </c>
      <c r="AU20">
        <f t="shared" si="7"/>
        <v>2</v>
      </c>
      <c r="AV20">
        <f t="shared" si="8"/>
        <v>1</v>
      </c>
      <c r="AW20">
        <f t="shared" si="9"/>
        <v>2</v>
      </c>
      <c r="AX20">
        <f t="shared" si="10"/>
        <v>1</v>
      </c>
      <c r="AY20">
        <f t="shared" si="11"/>
        <v>2</v>
      </c>
      <c r="AZ20">
        <f t="shared" si="12"/>
        <v>1</v>
      </c>
    </row>
    <row r="21" spans="1:52" ht="10.95" customHeight="1" x14ac:dyDescent="0.3">
      <c r="A21" s="30">
        <v>14</v>
      </c>
      <c r="B21" t="s">
        <v>62</v>
      </c>
      <c r="C21" s="50">
        <v>0</v>
      </c>
      <c r="D21" s="50">
        <v>0</v>
      </c>
      <c r="E21" s="50">
        <v>1</v>
      </c>
      <c r="F21" s="50">
        <v>1</v>
      </c>
      <c r="G21" s="50">
        <v>0</v>
      </c>
      <c r="H21" s="50">
        <v>0</v>
      </c>
      <c r="I21" s="50">
        <v>0</v>
      </c>
      <c r="J21" s="50">
        <v>0</v>
      </c>
      <c r="K21" s="50">
        <v>1</v>
      </c>
      <c r="L21" s="50">
        <v>0</v>
      </c>
      <c r="M21" s="50">
        <v>0</v>
      </c>
      <c r="N21" s="50">
        <v>0</v>
      </c>
      <c r="O21" s="50">
        <v>1</v>
      </c>
      <c r="P21" s="50">
        <v>1</v>
      </c>
      <c r="Q21" s="50">
        <v>0</v>
      </c>
      <c r="R21" s="50">
        <v>0</v>
      </c>
      <c r="S21" s="50">
        <v>1</v>
      </c>
      <c r="T21" s="22"/>
      <c r="U21" s="22"/>
      <c r="V21" s="22"/>
      <c r="W21" s="22"/>
      <c r="X21" s="22"/>
      <c r="Y21" s="22"/>
      <c r="Z21" s="22"/>
      <c r="AA21" s="22"/>
      <c r="AB21" s="23"/>
      <c r="AC21" s="23"/>
      <c r="AD21" s="23"/>
      <c r="AE21" s="23"/>
      <c r="AF21" s="23"/>
      <c r="AG21" s="31"/>
      <c r="AH21" s="31"/>
      <c r="AI21" s="31"/>
      <c r="AJ21" s="31"/>
      <c r="AK21" s="31"/>
      <c r="AL21" s="25">
        <f t="shared" si="1"/>
        <v>6</v>
      </c>
      <c r="AM21" s="26">
        <f t="shared" si="2"/>
        <v>6</v>
      </c>
      <c r="AN21" s="27">
        <f t="shared" si="3"/>
        <v>35.294117647058826</v>
      </c>
      <c r="AO21" s="28">
        <f t="shared" si="0"/>
        <v>35.294117647058826</v>
      </c>
      <c r="AP21" s="33" t="str">
        <f>IF(AO21="","",IF(AO21&lt;AP5,"Tidak lulus","Lulus"))</f>
        <v>Tidak lulus</v>
      </c>
      <c r="AQ21">
        <f t="shared" si="4"/>
        <v>3</v>
      </c>
      <c r="AR21">
        <f t="shared" si="5"/>
        <v>3</v>
      </c>
      <c r="AS21" t="s">
        <v>62</v>
      </c>
      <c r="AT21" s="51">
        <f t="shared" si="6"/>
        <v>35.294117647058826</v>
      </c>
      <c r="AU21">
        <f t="shared" si="7"/>
        <v>1</v>
      </c>
      <c r="AV21">
        <f t="shared" si="8"/>
        <v>1</v>
      </c>
      <c r="AW21">
        <f t="shared" si="9"/>
        <v>2</v>
      </c>
      <c r="AX21">
        <f t="shared" si="10"/>
        <v>1</v>
      </c>
      <c r="AY21">
        <f t="shared" si="11"/>
        <v>2</v>
      </c>
      <c r="AZ21">
        <f t="shared" si="12"/>
        <v>1</v>
      </c>
    </row>
    <row r="22" spans="1:52" ht="10.95" customHeight="1" x14ac:dyDescent="0.3">
      <c r="A22" s="30">
        <v>15</v>
      </c>
      <c r="B22" t="s">
        <v>63</v>
      </c>
      <c r="C22" s="50">
        <v>0</v>
      </c>
      <c r="D22" s="50">
        <v>0</v>
      </c>
      <c r="E22" s="50">
        <v>1</v>
      </c>
      <c r="F22" s="50">
        <v>1</v>
      </c>
      <c r="G22" s="50">
        <v>0</v>
      </c>
      <c r="H22" s="50">
        <v>0</v>
      </c>
      <c r="I22" s="50">
        <v>0</v>
      </c>
      <c r="J22" s="50">
        <v>1</v>
      </c>
      <c r="K22" s="50">
        <v>1</v>
      </c>
      <c r="L22" s="50">
        <v>0</v>
      </c>
      <c r="M22" s="50">
        <v>0</v>
      </c>
      <c r="N22" s="50">
        <v>0</v>
      </c>
      <c r="O22" s="50">
        <v>1</v>
      </c>
      <c r="P22" s="50">
        <v>1</v>
      </c>
      <c r="Q22" s="50">
        <v>0</v>
      </c>
      <c r="R22" s="50">
        <v>0</v>
      </c>
      <c r="S22" s="50">
        <v>1</v>
      </c>
      <c r="T22" s="22"/>
      <c r="U22" s="22"/>
      <c r="V22" s="22"/>
      <c r="W22" s="22"/>
      <c r="X22" s="22"/>
      <c r="Y22" s="22"/>
      <c r="Z22" s="22"/>
      <c r="AA22" s="22"/>
      <c r="AB22" s="23"/>
      <c r="AC22" s="23"/>
      <c r="AD22" s="23"/>
      <c r="AE22" s="23"/>
      <c r="AF22" s="23"/>
      <c r="AG22" s="31"/>
      <c r="AH22" s="31"/>
      <c r="AI22" s="31"/>
      <c r="AJ22" s="31"/>
      <c r="AK22" s="31"/>
      <c r="AL22" s="25">
        <f t="shared" si="1"/>
        <v>7</v>
      </c>
      <c r="AM22" s="26">
        <f t="shared" si="2"/>
        <v>7</v>
      </c>
      <c r="AN22" s="27">
        <f t="shared" si="3"/>
        <v>41.17647058823529</v>
      </c>
      <c r="AO22" s="28">
        <f t="shared" si="0"/>
        <v>41.17647058823529</v>
      </c>
      <c r="AP22" s="33" t="str">
        <f>IF(AO22="","",IF(AO22&lt;AP5,"Tidak lulus","Lulus"))</f>
        <v>Tidak lulus</v>
      </c>
      <c r="AQ22">
        <f t="shared" si="4"/>
        <v>4</v>
      </c>
      <c r="AR22">
        <f t="shared" si="5"/>
        <v>3</v>
      </c>
      <c r="AS22" t="s">
        <v>63</v>
      </c>
      <c r="AT22" s="51">
        <f t="shared" si="6"/>
        <v>41.17647058823529</v>
      </c>
      <c r="AU22">
        <f t="shared" si="7"/>
        <v>2</v>
      </c>
      <c r="AV22">
        <f t="shared" si="8"/>
        <v>1</v>
      </c>
      <c r="AW22">
        <f t="shared" si="9"/>
        <v>2</v>
      </c>
      <c r="AX22">
        <f t="shared" si="10"/>
        <v>1</v>
      </c>
      <c r="AY22">
        <f t="shared" si="11"/>
        <v>2</v>
      </c>
      <c r="AZ22">
        <f t="shared" si="12"/>
        <v>1</v>
      </c>
    </row>
    <row r="23" spans="1:52" ht="10.95" customHeight="1" x14ac:dyDescent="0.3">
      <c r="A23" s="30">
        <v>16</v>
      </c>
      <c r="B23" t="s">
        <v>64</v>
      </c>
      <c r="C23" s="50">
        <v>0</v>
      </c>
      <c r="D23" s="50">
        <v>0</v>
      </c>
      <c r="E23" s="50">
        <v>1</v>
      </c>
      <c r="F23" s="50">
        <v>1</v>
      </c>
      <c r="G23" s="50">
        <v>0</v>
      </c>
      <c r="H23" s="50">
        <v>0</v>
      </c>
      <c r="I23" s="50">
        <v>0</v>
      </c>
      <c r="J23" s="50">
        <v>1</v>
      </c>
      <c r="K23" s="50">
        <v>0</v>
      </c>
      <c r="L23" s="50">
        <v>0</v>
      </c>
      <c r="M23" s="50">
        <v>0</v>
      </c>
      <c r="N23" s="50">
        <v>0</v>
      </c>
      <c r="O23" s="50">
        <v>1</v>
      </c>
      <c r="P23" s="50">
        <v>1</v>
      </c>
      <c r="Q23" s="50">
        <v>0</v>
      </c>
      <c r="R23" s="50">
        <v>0</v>
      </c>
      <c r="S23" s="50">
        <v>1</v>
      </c>
      <c r="T23" s="22"/>
      <c r="U23" s="22"/>
      <c r="V23" s="22"/>
      <c r="W23" s="22"/>
      <c r="X23" s="22"/>
      <c r="Y23" s="22"/>
      <c r="Z23" s="22"/>
      <c r="AA23" s="22"/>
      <c r="AB23" s="23"/>
      <c r="AC23" s="23"/>
      <c r="AD23" s="23"/>
      <c r="AE23" s="23"/>
      <c r="AF23" s="23"/>
      <c r="AG23" s="31"/>
      <c r="AH23" s="31"/>
      <c r="AI23" s="31"/>
      <c r="AJ23" s="31"/>
      <c r="AK23" s="31"/>
      <c r="AL23" s="25">
        <f t="shared" si="1"/>
        <v>6</v>
      </c>
      <c r="AM23" s="26">
        <f t="shared" si="2"/>
        <v>6</v>
      </c>
      <c r="AN23" s="27">
        <f t="shared" si="3"/>
        <v>35.294117647058826</v>
      </c>
      <c r="AO23" s="28">
        <f t="shared" si="0"/>
        <v>35.294117647058826</v>
      </c>
      <c r="AP23" s="33" t="str">
        <f>IF(AO23="","",IF(AO23&lt;AP5,"Tidak lulus","Lulus"))</f>
        <v>Tidak lulus</v>
      </c>
      <c r="AQ23">
        <f t="shared" si="4"/>
        <v>3</v>
      </c>
      <c r="AR23">
        <f t="shared" si="5"/>
        <v>3</v>
      </c>
      <c r="AS23" t="s">
        <v>64</v>
      </c>
      <c r="AT23" s="51">
        <f t="shared" si="6"/>
        <v>35.294117647058826</v>
      </c>
      <c r="AU23">
        <f t="shared" si="7"/>
        <v>2</v>
      </c>
      <c r="AV23">
        <f t="shared" si="8"/>
        <v>1</v>
      </c>
      <c r="AW23">
        <f t="shared" si="9"/>
        <v>2</v>
      </c>
      <c r="AX23">
        <f t="shared" si="10"/>
        <v>0</v>
      </c>
      <c r="AY23">
        <f t="shared" si="11"/>
        <v>2</v>
      </c>
      <c r="AZ23">
        <f t="shared" si="12"/>
        <v>1</v>
      </c>
    </row>
    <row r="24" spans="1:52" ht="10.95" customHeight="1" x14ac:dyDescent="0.3">
      <c r="A24" s="30">
        <v>17</v>
      </c>
      <c r="B24" t="s">
        <v>65</v>
      </c>
      <c r="C24" s="50">
        <v>0</v>
      </c>
      <c r="D24" s="50">
        <v>0</v>
      </c>
      <c r="E24" s="50">
        <v>1</v>
      </c>
      <c r="F24" s="50">
        <v>1</v>
      </c>
      <c r="G24" s="50">
        <v>0</v>
      </c>
      <c r="H24" s="50">
        <v>0</v>
      </c>
      <c r="I24" s="50">
        <v>0</v>
      </c>
      <c r="J24" s="50">
        <v>1</v>
      </c>
      <c r="K24" s="50">
        <v>1</v>
      </c>
      <c r="L24" s="50">
        <v>0</v>
      </c>
      <c r="M24" s="50">
        <v>0</v>
      </c>
      <c r="N24" s="50">
        <v>0</v>
      </c>
      <c r="O24" s="50">
        <v>1</v>
      </c>
      <c r="P24" s="50">
        <v>1</v>
      </c>
      <c r="Q24" s="50">
        <v>0</v>
      </c>
      <c r="R24" s="50">
        <v>0</v>
      </c>
      <c r="S24" s="50">
        <v>1</v>
      </c>
      <c r="T24" s="22"/>
      <c r="U24" s="22"/>
      <c r="V24" s="22"/>
      <c r="W24" s="22"/>
      <c r="X24" s="22"/>
      <c r="Y24" s="22"/>
      <c r="Z24" s="22"/>
      <c r="AA24" s="22"/>
      <c r="AB24" s="23"/>
      <c r="AC24" s="23"/>
      <c r="AD24" s="23"/>
      <c r="AE24" s="23"/>
      <c r="AF24" s="23"/>
      <c r="AG24" s="31"/>
      <c r="AH24" s="31"/>
      <c r="AI24" s="31"/>
      <c r="AJ24" s="31"/>
      <c r="AK24" s="31"/>
      <c r="AL24" s="25">
        <f t="shared" si="1"/>
        <v>7</v>
      </c>
      <c r="AM24" s="26">
        <f t="shared" si="2"/>
        <v>7</v>
      </c>
      <c r="AN24" s="27">
        <f t="shared" si="3"/>
        <v>41.17647058823529</v>
      </c>
      <c r="AO24" s="28">
        <f t="shared" si="0"/>
        <v>41.17647058823529</v>
      </c>
      <c r="AP24" s="33" t="str">
        <f>IF(AO24="","",IF(AO24&lt;AP5,"Tidak lulus","Lulus"))</f>
        <v>Tidak lulus</v>
      </c>
      <c r="AQ24">
        <f t="shared" si="4"/>
        <v>4</v>
      </c>
      <c r="AR24">
        <f t="shared" si="5"/>
        <v>3</v>
      </c>
      <c r="AS24" t="s">
        <v>65</v>
      </c>
      <c r="AT24" s="51">
        <f t="shared" si="6"/>
        <v>41.17647058823529</v>
      </c>
      <c r="AU24">
        <f t="shared" si="7"/>
        <v>2</v>
      </c>
      <c r="AV24">
        <f t="shared" si="8"/>
        <v>1</v>
      </c>
      <c r="AW24">
        <f t="shared" si="9"/>
        <v>2</v>
      </c>
      <c r="AX24">
        <f t="shared" si="10"/>
        <v>1</v>
      </c>
      <c r="AY24">
        <f t="shared" si="11"/>
        <v>2</v>
      </c>
      <c r="AZ24">
        <f t="shared" si="12"/>
        <v>1</v>
      </c>
    </row>
    <row r="25" spans="1:52" ht="10.95" customHeight="1" x14ac:dyDescent="0.3">
      <c r="A25" s="30">
        <v>18</v>
      </c>
      <c r="B25" t="s">
        <v>66</v>
      </c>
      <c r="C25" s="50">
        <v>0</v>
      </c>
      <c r="D25" s="50">
        <v>0</v>
      </c>
      <c r="E25" s="50">
        <v>1</v>
      </c>
      <c r="F25" s="50">
        <v>1</v>
      </c>
      <c r="G25" s="50">
        <v>0</v>
      </c>
      <c r="H25" s="50">
        <v>0</v>
      </c>
      <c r="I25" s="50">
        <v>0</v>
      </c>
      <c r="J25" s="50">
        <v>1</v>
      </c>
      <c r="K25" s="50">
        <v>0</v>
      </c>
      <c r="L25" s="50">
        <v>0</v>
      </c>
      <c r="M25" s="50">
        <v>0</v>
      </c>
      <c r="N25" s="50">
        <v>0</v>
      </c>
      <c r="O25" s="50">
        <v>1</v>
      </c>
      <c r="P25" s="50">
        <v>1</v>
      </c>
      <c r="Q25" s="50">
        <v>0</v>
      </c>
      <c r="R25" s="50">
        <v>0</v>
      </c>
      <c r="S25" s="50">
        <v>1</v>
      </c>
      <c r="T25" s="22"/>
      <c r="U25" s="22"/>
      <c r="V25" s="22"/>
      <c r="W25" s="22"/>
      <c r="X25" s="22"/>
      <c r="Y25" s="22"/>
      <c r="Z25" s="22"/>
      <c r="AA25" s="22"/>
      <c r="AB25" s="23"/>
      <c r="AC25" s="23"/>
      <c r="AD25" s="23"/>
      <c r="AE25" s="23"/>
      <c r="AF25" s="23"/>
      <c r="AG25" s="31"/>
      <c r="AH25" s="31"/>
      <c r="AI25" s="31"/>
      <c r="AJ25" s="31"/>
      <c r="AK25" s="31"/>
      <c r="AL25" s="25">
        <f t="shared" si="1"/>
        <v>6</v>
      </c>
      <c r="AM25" s="26">
        <f t="shared" si="2"/>
        <v>6</v>
      </c>
      <c r="AN25" s="27">
        <f t="shared" si="3"/>
        <v>35.294117647058826</v>
      </c>
      <c r="AO25" s="28">
        <f t="shared" si="0"/>
        <v>35.294117647058826</v>
      </c>
      <c r="AP25" s="33" t="str">
        <f>IF(AO25="","",IF(AO25&lt;AP5,"Tidak lulus","Lulus"))</f>
        <v>Tidak lulus</v>
      </c>
      <c r="AQ25">
        <f t="shared" si="4"/>
        <v>3</v>
      </c>
      <c r="AR25">
        <f t="shared" si="5"/>
        <v>3</v>
      </c>
      <c r="AS25" t="s">
        <v>66</v>
      </c>
      <c r="AT25" s="51">
        <f t="shared" si="6"/>
        <v>35.294117647058826</v>
      </c>
      <c r="AU25">
        <f t="shared" si="7"/>
        <v>2</v>
      </c>
      <c r="AV25">
        <f t="shared" si="8"/>
        <v>1</v>
      </c>
      <c r="AW25">
        <f t="shared" si="9"/>
        <v>2</v>
      </c>
      <c r="AX25">
        <f t="shared" si="10"/>
        <v>0</v>
      </c>
      <c r="AY25">
        <f t="shared" si="11"/>
        <v>2</v>
      </c>
      <c r="AZ25">
        <f t="shared" si="12"/>
        <v>1</v>
      </c>
    </row>
    <row r="26" spans="1:52" ht="10.95" customHeight="1" x14ac:dyDescent="0.3">
      <c r="A26" s="30">
        <v>19</v>
      </c>
      <c r="B26" t="s">
        <v>67</v>
      </c>
      <c r="C26" s="50">
        <v>0</v>
      </c>
      <c r="D26" s="50">
        <v>0</v>
      </c>
      <c r="E26" s="50">
        <v>1</v>
      </c>
      <c r="F26" s="50">
        <v>1</v>
      </c>
      <c r="G26" s="50">
        <v>0</v>
      </c>
      <c r="H26" s="50">
        <v>0</v>
      </c>
      <c r="I26" s="50">
        <v>0</v>
      </c>
      <c r="J26" s="50">
        <v>0</v>
      </c>
      <c r="K26" s="50">
        <v>1</v>
      </c>
      <c r="L26" s="50">
        <v>0</v>
      </c>
      <c r="M26" s="50">
        <v>0</v>
      </c>
      <c r="N26" s="50">
        <v>0</v>
      </c>
      <c r="O26" s="50">
        <v>1</v>
      </c>
      <c r="P26" s="50">
        <v>1</v>
      </c>
      <c r="Q26" s="50">
        <v>0</v>
      </c>
      <c r="R26" s="50">
        <v>0</v>
      </c>
      <c r="S26" s="50">
        <v>1</v>
      </c>
      <c r="T26" s="22"/>
      <c r="U26" s="22"/>
      <c r="V26" s="22"/>
      <c r="W26" s="22"/>
      <c r="X26" s="22"/>
      <c r="Y26" s="22"/>
      <c r="Z26" s="22"/>
      <c r="AA26" s="22"/>
      <c r="AB26" s="23"/>
      <c r="AC26" s="23"/>
      <c r="AD26" s="23"/>
      <c r="AE26" s="23"/>
      <c r="AF26" s="23"/>
      <c r="AG26" s="22"/>
      <c r="AH26" s="22"/>
      <c r="AI26" s="22"/>
      <c r="AJ26" s="22"/>
      <c r="AK26" s="22"/>
      <c r="AL26" s="25">
        <f t="shared" si="1"/>
        <v>6</v>
      </c>
      <c r="AM26" s="26">
        <f t="shared" si="2"/>
        <v>6</v>
      </c>
      <c r="AN26" s="27">
        <f t="shared" si="3"/>
        <v>35.294117647058826</v>
      </c>
      <c r="AO26" s="28">
        <f t="shared" si="0"/>
        <v>35.294117647058826</v>
      </c>
      <c r="AP26" s="33" t="str">
        <f>IF(AO26="","",IF(AO26&lt;AP5,"Tidak lulus","Lulus"))</f>
        <v>Tidak lulus</v>
      </c>
      <c r="AQ26">
        <f t="shared" si="4"/>
        <v>3</v>
      </c>
      <c r="AR26">
        <f t="shared" si="5"/>
        <v>3</v>
      </c>
      <c r="AS26" t="s">
        <v>67</v>
      </c>
      <c r="AT26" s="51">
        <f t="shared" si="6"/>
        <v>35.294117647058826</v>
      </c>
      <c r="AU26">
        <f t="shared" si="7"/>
        <v>1</v>
      </c>
      <c r="AV26">
        <f t="shared" si="8"/>
        <v>1</v>
      </c>
      <c r="AW26">
        <f t="shared" si="9"/>
        <v>2</v>
      </c>
      <c r="AX26">
        <f t="shared" si="10"/>
        <v>1</v>
      </c>
      <c r="AY26">
        <f t="shared" si="11"/>
        <v>2</v>
      </c>
      <c r="AZ26">
        <f t="shared" si="12"/>
        <v>1</v>
      </c>
    </row>
    <row r="27" spans="1:52" ht="10.95" customHeight="1" x14ac:dyDescent="0.3">
      <c r="A27" s="30">
        <v>20</v>
      </c>
      <c r="B27" t="s">
        <v>68</v>
      </c>
      <c r="C27" s="50">
        <v>0</v>
      </c>
      <c r="D27" s="50">
        <v>0</v>
      </c>
      <c r="E27" s="50">
        <v>1</v>
      </c>
      <c r="F27" s="50">
        <v>1</v>
      </c>
      <c r="G27" s="50">
        <v>0</v>
      </c>
      <c r="H27" s="50">
        <v>0</v>
      </c>
      <c r="I27" s="50">
        <v>0</v>
      </c>
      <c r="J27" s="50">
        <v>1</v>
      </c>
      <c r="K27" s="50">
        <v>1</v>
      </c>
      <c r="L27" s="50">
        <v>0</v>
      </c>
      <c r="M27" s="50">
        <v>0</v>
      </c>
      <c r="N27" s="50">
        <v>0</v>
      </c>
      <c r="O27" s="50">
        <v>1</v>
      </c>
      <c r="P27" s="50">
        <v>1</v>
      </c>
      <c r="Q27" s="50">
        <v>0</v>
      </c>
      <c r="R27" s="50">
        <v>0</v>
      </c>
      <c r="S27" s="50">
        <v>1</v>
      </c>
      <c r="T27" s="22"/>
      <c r="U27" s="22"/>
      <c r="V27" s="22"/>
      <c r="W27" s="22"/>
      <c r="X27" s="22"/>
      <c r="Y27" s="22"/>
      <c r="Z27" s="22"/>
      <c r="AA27" s="22"/>
      <c r="AB27" s="23"/>
      <c r="AC27" s="23"/>
      <c r="AD27" s="23"/>
      <c r="AE27" s="23"/>
      <c r="AF27" s="23"/>
      <c r="AG27" s="31"/>
      <c r="AH27" s="31"/>
      <c r="AI27" s="31"/>
      <c r="AJ27" s="31"/>
      <c r="AK27" s="31"/>
      <c r="AL27" s="25">
        <f t="shared" si="1"/>
        <v>7</v>
      </c>
      <c r="AM27" s="26">
        <f t="shared" si="2"/>
        <v>7</v>
      </c>
      <c r="AN27" s="27">
        <f t="shared" si="3"/>
        <v>41.17647058823529</v>
      </c>
      <c r="AO27" s="28">
        <f t="shared" si="0"/>
        <v>41.17647058823529</v>
      </c>
      <c r="AP27" s="33" t="str">
        <f>IF(AO27="","",IF(AO27&lt;AP5,"Tidak lulus","Lulus"))</f>
        <v>Tidak lulus</v>
      </c>
      <c r="AQ27">
        <f t="shared" si="4"/>
        <v>4</v>
      </c>
      <c r="AR27">
        <f t="shared" si="5"/>
        <v>3</v>
      </c>
      <c r="AS27" t="s">
        <v>68</v>
      </c>
      <c r="AT27" s="51">
        <f t="shared" si="6"/>
        <v>41.17647058823529</v>
      </c>
      <c r="AU27">
        <f t="shared" si="7"/>
        <v>2</v>
      </c>
      <c r="AV27">
        <f t="shared" si="8"/>
        <v>1</v>
      </c>
      <c r="AW27">
        <f t="shared" si="9"/>
        <v>2</v>
      </c>
      <c r="AX27">
        <f t="shared" si="10"/>
        <v>1</v>
      </c>
      <c r="AY27">
        <f t="shared" si="11"/>
        <v>2</v>
      </c>
      <c r="AZ27">
        <f t="shared" si="12"/>
        <v>1</v>
      </c>
    </row>
    <row r="28" spans="1:52" ht="10.95" customHeight="1" x14ac:dyDescent="0.3">
      <c r="A28" s="30">
        <v>21</v>
      </c>
      <c r="B28" t="s">
        <v>69</v>
      </c>
      <c r="C28" s="50">
        <v>0</v>
      </c>
      <c r="D28" s="50">
        <v>0</v>
      </c>
      <c r="E28" s="50">
        <v>1</v>
      </c>
      <c r="F28" s="50">
        <v>1</v>
      </c>
      <c r="G28" s="50">
        <v>0</v>
      </c>
      <c r="H28" s="50">
        <v>0</v>
      </c>
      <c r="I28" s="50">
        <v>0</v>
      </c>
      <c r="J28" s="50">
        <v>1</v>
      </c>
      <c r="K28" s="50">
        <v>1</v>
      </c>
      <c r="L28" s="50">
        <v>0</v>
      </c>
      <c r="M28" s="50">
        <v>0</v>
      </c>
      <c r="N28" s="50">
        <v>0</v>
      </c>
      <c r="O28" s="50">
        <v>1</v>
      </c>
      <c r="P28" s="50">
        <v>1</v>
      </c>
      <c r="Q28" s="50">
        <v>0</v>
      </c>
      <c r="R28" s="50">
        <v>0</v>
      </c>
      <c r="S28" s="50">
        <v>1</v>
      </c>
      <c r="T28" s="34"/>
      <c r="U28" s="34"/>
      <c r="V28" s="34"/>
      <c r="W28" s="34"/>
      <c r="X28" s="34"/>
      <c r="Y28" s="34"/>
      <c r="Z28" s="34"/>
      <c r="AA28" s="34"/>
      <c r="AB28" s="23"/>
      <c r="AC28" s="23"/>
      <c r="AD28" s="23"/>
      <c r="AE28" s="23"/>
      <c r="AF28" s="23"/>
      <c r="AG28" s="31"/>
      <c r="AH28" s="31"/>
      <c r="AI28" s="31"/>
      <c r="AJ28" s="31"/>
      <c r="AK28" s="31"/>
      <c r="AL28" s="25">
        <f t="shared" si="1"/>
        <v>7</v>
      </c>
      <c r="AM28" s="26">
        <f t="shared" si="2"/>
        <v>7</v>
      </c>
      <c r="AN28" s="27">
        <f t="shared" si="3"/>
        <v>41.17647058823529</v>
      </c>
      <c r="AO28" s="28">
        <f t="shared" si="0"/>
        <v>41.17647058823529</v>
      </c>
      <c r="AP28" s="33"/>
      <c r="AQ28">
        <f t="shared" si="4"/>
        <v>4</v>
      </c>
      <c r="AR28">
        <f t="shared" si="5"/>
        <v>3</v>
      </c>
      <c r="AS28" t="s">
        <v>69</v>
      </c>
      <c r="AT28" s="51">
        <f t="shared" si="6"/>
        <v>41.17647058823529</v>
      </c>
      <c r="AU28">
        <f t="shared" si="7"/>
        <v>2</v>
      </c>
      <c r="AV28">
        <f t="shared" si="8"/>
        <v>1</v>
      </c>
      <c r="AW28">
        <f t="shared" si="9"/>
        <v>2</v>
      </c>
      <c r="AX28">
        <f t="shared" si="10"/>
        <v>1</v>
      </c>
      <c r="AY28">
        <f t="shared" si="11"/>
        <v>2</v>
      </c>
      <c r="AZ28">
        <f t="shared" si="12"/>
        <v>1</v>
      </c>
    </row>
    <row r="29" spans="1:52" ht="10.95" customHeight="1" x14ac:dyDescent="0.3">
      <c r="A29" s="30">
        <v>22</v>
      </c>
      <c r="B29" t="s">
        <v>70</v>
      </c>
      <c r="C29" s="50">
        <v>0</v>
      </c>
      <c r="D29" s="50">
        <v>0</v>
      </c>
      <c r="E29" s="50">
        <v>1</v>
      </c>
      <c r="F29" s="50">
        <v>1</v>
      </c>
      <c r="G29" s="50">
        <v>0</v>
      </c>
      <c r="H29" s="50">
        <v>0</v>
      </c>
      <c r="I29" s="50">
        <v>0</v>
      </c>
      <c r="J29" s="50">
        <v>0</v>
      </c>
      <c r="K29" s="50">
        <v>1</v>
      </c>
      <c r="L29" s="50">
        <v>0</v>
      </c>
      <c r="M29" s="50">
        <v>0</v>
      </c>
      <c r="N29" s="50">
        <v>0</v>
      </c>
      <c r="O29" s="50">
        <v>1</v>
      </c>
      <c r="P29" s="50">
        <v>1</v>
      </c>
      <c r="Q29" s="50">
        <v>0</v>
      </c>
      <c r="R29" s="50">
        <v>0</v>
      </c>
      <c r="S29" s="50">
        <v>1</v>
      </c>
      <c r="T29" s="34"/>
      <c r="U29" s="34"/>
      <c r="V29" s="34"/>
      <c r="W29" s="34"/>
      <c r="X29" s="34"/>
      <c r="Y29" s="34"/>
      <c r="Z29" s="34"/>
      <c r="AA29" s="34"/>
      <c r="AB29" s="23"/>
      <c r="AC29" s="23"/>
      <c r="AD29" s="23"/>
      <c r="AE29" s="23"/>
      <c r="AF29" s="23"/>
      <c r="AG29" s="31"/>
      <c r="AH29" s="31"/>
      <c r="AI29" s="31"/>
      <c r="AJ29" s="31"/>
      <c r="AK29" s="31"/>
      <c r="AL29" s="25">
        <f t="shared" si="1"/>
        <v>6</v>
      </c>
      <c r="AM29" s="26">
        <f t="shared" si="2"/>
        <v>6</v>
      </c>
      <c r="AN29" s="27">
        <f t="shared" si="3"/>
        <v>35.294117647058826</v>
      </c>
      <c r="AO29" s="28">
        <f t="shared" si="0"/>
        <v>35.294117647058826</v>
      </c>
      <c r="AP29" s="33"/>
      <c r="AQ29">
        <f t="shared" si="4"/>
        <v>3</v>
      </c>
      <c r="AR29">
        <f t="shared" si="5"/>
        <v>3</v>
      </c>
      <c r="AS29" t="s">
        <v>70</v>
      </c>
      <c r="AT29" s="51">
        <f t="shared" si="6"/>
        <v>35.294117647058826</v>
      </c>
      <c r="AU29">
        <f t="shared" si="7"/>
        <v>1</v>
      </c>
      <c r="AV29">
        <f t="shared" si="8"/>
        <v>1</v>
      </c>
      <c r="AW29">
        <f t="shared" si="9"/>
        <v>2</v>
      </c>
      <c r="AX29">
        <f t="shared" si="10"/>
        <v>1</v>
      </c>
      <c r="AY29">
        <f t="shared" si="11"/>
        <v>2</v>
      </c>
      <c r="AZ29">
        <f t="shared" si="12"/>
        <v>1</v>
      </c>
    </row>
    <row r="30" spans="1:52" ht="10.95" customHeight="1" x14ac:dyDescent="0.3">
      <c r="A30" s="30">
        <v>23</v>
      </c>
      <c r="B30" t="s">
        <v>71</v>
      </c>
      <c r="C30" s="50">
        <v>0</v>
      </c>
      <c r="D30" s="50">
        <v>0</v>
      </c>
      <c r="E30" s="50">
        <v>1</v>
      </c>
      <c r="F30" s="50">
        <v>1</v>
      </c>
      <c r="G30" s="50">
        <v>0</v>
      </c>
      <c r="H30" s="50">
        <v>0</v>
      </c>
      <c r="I30" s="50">
        <v>0</v>
      </c>
      <c r="J30" s="50">
        <v>1</v>
      </c>
      <c r="K30" s="50">
        <v>0</v>
      </c>
      <c r="L30" s="50">
        <v>0</v>
      </c>
      <c r="M30" s="50">
        <v>0</v>
      </c>
      <c r="N30" s="50">
        <v>0</v>
      </c>
      <c r="O30" s="50">
        <v>1</v>
      </c>
      <c r="P30" s="50">
        <v>1</v>
      </c>
      <c r="Q30" s="50">
        <v>0</v>
      </c>
      <c r="R30" s="50">
        <v>0</v>
      </c>
      <c r="S30" s="50">
        <v>1</v>
      </c>
      <c r="T30" s="34"/>
      <c r="U30" s="34"/>
      <c r="V30" s="34"/>
      <c r="W30" s="34"/>
      <c r="X30" s="34"/>
      <c r="Y30" s="34"/>
      <c r="Z30" s="34"/>
      <c r="AA30" s="34"/>
      <c r="AB30" s="23"/>
      <c r="AC30" s="23"/>
      <c r="AD30" s="23"/>
      <c r="AE30" s="23"/>
      <c r="AF30" s="23"/>
      <c r="AG30" s="31"/>
      <c r="AH30" s="31"/>
      <c r="AI30" s="31"/>
      <c r="AJ30" s="31"/>
      <c r="AK30" s="31"/>
      <c r="AL30" s="25">
        <f t="shared" si="1"/>
        <v>6</v>
      </c>
      <c r="AM30" s="26">
        <f t="shared" si="2"/>
        <v>6</v>
      </c>
      <c r="AN30" s="27">
        <f t="shared" si="3"/>
        <v>35.294117647058826</v>
      </c>
      <c r="AO30" s="28">
        <f t="shared" si="0"/>
        <v>35.294117647058826</v>
      </c>
      <c r="AP30" s="33"/>
      <c r="AQ30">
        <f t="shared" si="4"/>
        <v>3</v>
      </c>
      <c r="AR30">
        <f t="shared" si="5"/>
        <v>3</v>
      </c>
      <c r="AS30" t="s">
        <v>71</v>
      </c>
      <c r="AT30" s="51">
        <f t="shared" si="6"/>
        <v>35.294117647058826</v>
      </c>
      <c r="AU30">
        <f t="shared" si="7"/>
        <v>2</v>
      </c>
      <c r="AV30">
        <f t="shared" si="8"/>
        <v>1</v>
      </c>
      <c r="AW30">
        <f t="shared" si="9"/>
        <v>2</v>
      </c>
      <c r="AX30">
        <f t="shared" si="10"/>
        <v>0</v>
      </c>
      <c r="AY30">
        <f t="shared" si="11"/>
        <v>2</v>
      </c>
      <c r="AZ30">
        <f t="shared" si="12"/>
        <v>1</v>
      </c>
    </row>
    <row r="31" spans="1:52" ht="10.95" customHeight="1" x14ac:dyDescent="0.3">
      <c r="A31" s="30">
        <v>24</v>
      </c>
      <c r="B31" t="s">
        <v>72</v>
      </c>
      <c r="C31" s="50">
        <v>0</v>
      </c>
      <c r="D31" s="50">
        <v>0</v>
      </c>
      <c r="E31" s="50">
        <v>1</v>
      </c>
      <c r="F31" s="50">
        <v>1</v>
      </c>
      <c r="G31" s="50">
        <v>0</v>
      </c>
      <c r="H31" s="50">
        <v>0</v>
      </c>
      <c r="I31" s="50">
        <v>0</v>
      </c>
      <c r="J31" s="50">
        <v>1</v>
      </c>
      <c r="K31" s="50">
        <v>1</v>
      </c>
      <c r="L31" s="50">
        <v>0</v>
      </c>
      <c r="M31" s="50">
        <v>0</v>
      </c>
      <c r="N31" s="50">
        <v>0</v>
      </c>
      <c r="O31" s="50">
        <v>1</v>
      </c>
      <c r="P31" s="50">
        <v>1</v>
      </c>
      <c r="Q31" s="50">
        <v>0</v>
      </c>
      <c r="R31" s="50">
        <v>0</v>
      </c>
      <c r="S31" s="50">
        <v>1</v>
      </c>
      <c r="T31" s="34"/>
      <c r="U31" s="34"/>
      <c r="V31" s="34"/>
      <c r="W31" s="34"/>
      <c r="X31" s="34"/>
      <c r="Y31" s="34"/>
      <c r="Z31" s="34"/>
      <c r="AA31" s="34"/>
      <c r="AB31" s="23"/>
      <c r="AC31" s="23"/>
      <c r="AD31" s="23"/>
      <c r="AE31" s="23"/>
      <c r="AF31" s="23"/>
      <c r="AG31" s="31"/>
      <c r="AH31" s="31"/>
      <c r="AI31" s="31"/>
      <c r="AJ31" s="31"/>
      <c r="AK31" s="31"/>
      <c r="AL31" s="25">
        <f t="shared" si="1"/>
        <v>7</v>
      </c>
      <c r="AM31" s="26">
        <f t="shared" si="2"/>
        <v>7</v>
      </c>
      <c r="AN31" s="27">
        <f t="shared" si="3"/>
        <v>41.17647058823529</v>
      </c>
      <c r="AO31" s="28">
        <f t="shared" si="0"/>
        <v>41.17647058823529</v>
      </c>
      <c r="AP31" s="33"/>
      <c r="AQ31">
        <f t="shared" si="4"/>
        <v>4</v>
      </c>
      <c r="AR31">
        <f t="shared" si="5"/>
        <v>3</v>
      </c>
      <c r="AS31" t="s">
        <v>72</v>
      </c>
      <c r="AT31" s="51">
        <f t="shared" si="6"/>
        <v>41.17647058823529</v>
      </c>
      <c r="AU31">
        <f t="shared" si="7"/>
        <v>2</v>
      </c>
      <c r="AV31">
        <f t="shared" si="8"/>
        <v>1</v>
      </c>
      <c r="AW31">
        <f t="shared" si="9"/>
        <v>2</v>
      </c>
      <c r="AX31">
        <f t="shared" si="10"/>
        <v>1</v>
      </c>
      <c r="AY31">
        <f t="shared" si="11"/>
        <v>2</v>
      </c>
      <c r="AZ31">
        <f t="shared" si="12"/>
        <v>1</v>
      </c>
    </row>
    <row r="32" spans="1:52" ht="10.95" customHeight="1" x14ac:dyDescent="0.3">
      <c r="A32" s="30">
        <v>25</v>
      </c>
      <c r="B32" t="s">
        <v>73</v>
      </c>
      <c r="C32" s="50">
        <v>0</v>
      </c>
      <c r="D32" s="50">
        <v>0</v>
      </c>
      <c r="E32" s="50">
        <v>1</v>
      </c>
      <c r="F32" s="50">
        <v>1</v>
      </c>
      <c r="G32" s="50">
        <v>0</v>
      </c>
      <c r="H32" s="50">
        <v>0</v>
      </c>
      <c r="I32" s="50">
        <v>0</v>
      </c>
      <c r="J32" s="50">
        <v>1</v>
      </c>
      <c r="K32" s="50">
        <v>1</v>
      </c>
      <c r="L32" s="50">
        <v>0</v>
      </c>
      <c r="M32" s="50">
        <v>0</v>
      </c>
      <c r="N32" s="50">
        <v>0</v>
      </c>
      <c r="O32" s="50">
        <v>1</v>
      </c>
      <c r="P32" s="50">
        <v>1</v>
      </c>
      <c r="Q32" s="50">
        <v>0</v>
      </c>
      <c r="R32" s="50">
        <v>0</v>
      </c>
      <c r="S32" s="50">
        <v>1</v>
      </c>
      <c r="T32" s="34"/>
      <c r="U32" s="34"/>
      <c r="V32" s="34"/>
      <c r="W32" s="34"/>
      <c r="X32" s="34"/>
      <c r="Y32" s="34"/>
      <c r="Z32" s="34"/>
      <c r="AA32" s="34"/>
      <c r="AB32" s="23"/>
      <c r="AC32" s="23"/>
      <c r="AD32" s="23"/>
      <c r="AE32" s="23"/>
      <c r="AF32" s="23"/>
      <c r="AG32" s="31"/>
      <c r="AH32" s="31"/>
      <c r="AI32" s="31"/>
      <c r="AJ32" s="31"/>
      <c r="AK32" s="31"/>
      <c r="AL32" s="25">
        <f t="shared" si="1"/>
        <v>7</v>
      </c>
      <c r="AM32" s="26">
        <f t="shared" si="2"/>
        <v>7</v>
      </c>
      <c r="AN32" s="27">
        <f t="shared" si="3"/>
        <v>41.17647058823529</v>
      </c>
      <c r="AO32" s="28">
        <f t="shared" si="0"/>
        <v>41.17647058823529</v>
      </c>
      <c r="AP32" s="33"/>
      <c r="AQ32">
        <f t="shared" si="4"/>
        <v>4</v>
      </c>
      <c r="AR32">
        <f t="shared" si="5"/>
        <v>3</v>
      </c>
      <c r="AS32" t="s">
        <v>73</v>
      </c>
      <c r="AT32" s="51">
        <f t="shared" si="6"/>
        <v>41.17647058823529</v>
      </c>
      <c r="AU32">
        <f t="shared" si="7"/>
        <v>2</v>
      </c>
      <c r="AV32">
        <f t="shared" si="8"/>
        <v>1</v>
      </c>
      <c r="AW32">
        <f t="shared" si="9"/>
        <v>2</v>
      </c>
      <c r="AX32">
        <f t="shared" si="10"/>
        <v>1</v>
      </c>
      <c r="AY32">
        <f t="shared" si="11"/>
        <v>2</v>
      </c>
      <c r="AZ32">
        <f t="shared" si="12"/>
        <v>1</v>
      </c>
    </row>
    <row r="33" spans="1:52" ht="10.95" customHeight="1" x14ac:dyDescent="0.3">
      <c r="A33" s="30">
        <v>26</v>
      </c>
      <c r="B33" t="s">
        <v>74</v>
      </c>
      <c r="C33" s="50">
        <v>0</v>
      </c>
      <c r="D33" s="50">
        <v>0</v>
      </c>
      <c r="E33" s="50">
        <v>1</v>
      </c>
      <c r="F33" s="50">
        <v>1</v>
      </c>
      <c r="G33" s="50">
        <v>0</v>
      </c>
      <c r="H33" s="50">
        <v>0</v>
      </c>
      <c r="I33" s="50">
        <v>0</v>
      </c>
      <c r="J33" s="50">
        <v>1</v>
      </c>
      <c r="K33" s="50">
        <v>1</v>
      </c>
      <c r="L33" s="50">
        <v>0</v>
      </c>
      <c r="M33" s="50">
        <v>0</v>
      </c>
      <c r="N33" s="50">
        <v>0</v>
      </c>
      <c r="O33" s="50">
        <v>1</v>
      </c>
      <c r="P33" s="50">
        <v>1</v>
      </c>
      <c r="Q33" s="50">
        <v>0</v>
      </c>
      <c r="R33" s="50">
        <v>0</v>
      </c>
      <c r="S33" s="50">
        <v>1</v>
      </c>
      <c r="T33" s="34"/>
      <c r="U33" s="34"/>
      <c r="V33" s="34"/>
      <c r="W33" s="34"/>
      <c r="X33" s="34"/>
      <c r="Y33" s="34"/>
      <c r="Z33" s="34"/>
      <c r="AA33" s="34"/>
      <c r="AB33" s="23"/>
      <c r="AC33" s="23"/>
      <c r="AD33" s="23"/>
      <c r="AE33" s="23"/>
      <c r="AF33" s="23"/>
      <c r="AG33" s="31"/>
      <c r="AH33" s="31"/>
      <c r="AI33" s="31"/>
      <c r="AJ33" s="31"/>
      <c r="AK33" s="31"/>
      <c r="AL33" s="25">
        <f t="shared" si="1"/>
        <v>7</v>
      </c>
      <c r="AM33" s="26">
        <f t="shared" si="2"/>
        <v>7</v>
      </c>
      <c r="AN33" s="27">
        <f t="shared" si="3"/>
        <v>41.17647058823529</v>
      </c>
      <c r="AO33" s="28">
        <f t="shared" si="0"/>
        <v>41.17647058823529</v>
      </c>
      <c r="AP33" s="33"/>
      <c r="AQ33">
        <f t="shared" si="4"/>
        <v>4</v>
      </c>
      <c r="AR33">
        <f t="shared" si="5"/>
        <v>3</v>
      </c>
      <c r="AS33" t="s">
        <v>74</v>
      </c>
      <c r="AT33" s="51">
        <f t="shared" si="6"/>
        <v>41.17647058823529</v>
      </c>
      <c r="AU33">
        <f t="shared" si="7"/>
        <v>2</v>
      </c>
      <c r="AV33">
        <f t="shared" si="8"/>
        <v>1</v>
      </c>
      <c r="AW33">
        <f t="shared" si="9"/>
        <v>2</v>
      </c>
      <c r="AX33">
        <f t="shared" si="10"/>
        <v>1</v>
      </c>
      <c r="AY33">
        <f t="shared" si="11"/>
        <v>2</v>
      </c>
      <c r="AZ33">
        <f t="shared" si="12"/>
        <v>1</v>
      </c>
    </row>
    <row r="34" spans="1:52" ht="10.95" customHeight="1" x14ac:dyDescent="0.3">
      <c r="A34" s="30">
        <v>27</v>
      </c>
      <c r="B34" t="s">
        <v>75</v>
      </c>
      <c r="C34" s="50">
        <v>0</v>
      </c>
      <c r="D34" s="50">
        <v>0</v>
      </c>
      <c r="E34" s="50">
        <v>1</v>
      </c>
      <c r="F34" s="50">
        <v>1</v>
      </c>
      <c r="G34" s="50">
        <v>0</v>
      </c>
      <c r="H34" s="50">
        <v>0</v>
      </c>
      <c r="I34" s="50">
        <v>0</v>
      </c>
      <c r="J34" s="50">
        <v>0</v>
      </c>
      <c r="K34" s="50">
        <v>1</v>
      </c>
      <c r="L34" s="50">
        <v>0</v>
      </c>
      <c r="M34" s="50">
        <v>0</v>
      </c>
      <c r="N34" s="50">
        <v>0</v>
      </c>
      <c r="O34" s="50">
        <v>1</v>
      </c>
      <c r="P34" s="50">
        <v>0</v>
      </c>
      <c r="Q34" s="50">
        <v>0</v>
      </c>
      <c r="R34" s="50">
        <v>0</v>
      </c>
      <c r="S34" s="50">
        <v>1</v>
      </c>
      <c r="T34" s="34"/>
      <c r="U34" s="34"/>
      <c r="V34" s="34"/>
      <c r="W34" s="34"/>
      <c r="X34" s="34"/>
      <c r="Y34" s="34"/>
      <c r="Z34" s="34"/>
      <c r="AA34" s="34"/>
      <c r="AB34" s="23"/>
      <c r="AC34" s="23"/>
      <c r="AD34" s="23"/>
      <c r="AE34" s="23"/>
      <c r="AF34" s="23"/>
      <c r="AG34" s="31"/>
      <c r="AH34" s="31"/>
      <c r="AI34" s="31"/>
      <c r="AJ34" s="31"/>
      <c r="AK34" s="31"/>
      <c r="AL34" s="25">
        <f t="shared" si="1"/>
        <v>5</v>
      </c>
      <c r="AM34" s="26">
        <f t="shared" si="2"/>
        <v>5</v>
      </c>
      <c r="AN34" s="27">
        <f t="shared" si="3"/>
        <v>29.411764705882355</v>
      </c>
      <c r="AO34" s="28">
        <f t="shared" si="0"/>
        <v>29.411764705882355</v>
      </c>
      <c r="AP34" s="33"/>
      <c r="AQ34">
        <f t="shared" si="4"/>
        <v>2</v>
      </c>
      <c r="AR34">
        <f t="shared" si="5"/>
        <v>3</v>
      </c>
      <c r="AS34" t="s">
        <v>75</v>
      </c>
      <c r="AT34" s="51">
        <f t="shared" si="6"/>
        <v>29.411764705882355</v>
      </c>
      <c r="AU34">
        <f t="shared" si="7"/>
        <v>1</v>
      </c>
      <c r="AV34">
        <f t="shared" si="8"/>
        <v>0</v>
      </c>
      <c r="AW34">
        <f t="shared" si="9"/>
        <v>2</v>
      </c>
      <c r="AX34">
        <f t="shared" si="10"/>
        <v>1</v>
      </c>
      <c r="AY34">
        <f t="shared" si="11"/>
        <v>2</v>
      </c>
      <c r="AZ34">
        <f t="shared" si="12"/>
        <v>1</v>
      </c>
    </row>
    <row r="35" spans="1:52" ht="10.95" customHeight="1" x14ac:dyDescent="0.3">
      <c r="A35" s="30">
        <v>28</v>
      </c>
      <c r="B35" t="s">
        <v>91</v>
      </c>
      <c r="C35" s="50">
        <v>0</v>
      </c>
      <c r="D35" s="50">
        <v>0</v>
      </c>
      <c r="E35" s="50">
        <v>1</v>
      </c>
      <c r="F35" s="50">
        <v>1</v>
      </c>
      <c r="G35" s="50">
        <v>0</v>
      </c>
      <c r="H35" s="50">
        <v>0</v>
      </c>
      <c r="I35" s="50">
        <v>0</v>
      </c>
      <c r="J35" s="50">
        <v>1</v>
      </c>
      <c r="K35" s="50">
        <v>1</v>
      </c>
      <c r="L35" s="50">
        <v>0</v>
      </c>
      <c r="M35" s="50">
        <v>0</v>
      </c>
      <c r="N35" s="50">
        <v>0</v>
      </c>
      <c r="O35" s="50">
        <v>1</v>
      </c>
      <c r="P35" s="50">
        <v>0</v>
      </c>
      <c r="Q35" s="50">
        <v>0</v>
      </c>
      <c r="R35" s="50">
        <v>0</v>
      </c>
      <c r="S35" s="50">
        <v>1</v>
      </c>
      <c r="T35" s="34"/>
      <c r="U35" s="34"/>
      <c r="V35" s="34"/>
      <c r="W35" s="34"/>
      <c r="X35" s="34"/>
      <c r="Y35" s="34"/>
      <c r="Z35" s="34"/>
      <c r="AA35" s="34"/>
      <c r="AB35" s="23"/>
      <c r="AC35" s="23"/>
      <c r="AD35" s="23"/>
      <c r="AE35" s="23"/>
      <c r="AF35" s="23"/>
      <c r="AG35" s="31"/>
      <c r="AH35" s="31"/>
      <c r="AI35" s="31"/>
      <c r="AJ35" s="31"/>
      <c r="AK35" s="31"/>
      <c r="AL35" s="25">
        <f t="shared" si="1"/>
        <v>6</v>
      </c>
      <c r="AM35" s="26">
        <f t="shared" si="2"/>
        <v>6</v>
      </c>
      <c r="AN35" s="27">
        <f t="shared" si="3"/>
        <v>35.294117647058826</v>
      </c>
      <c r="AO35" s="28">
        <f t="shared" si="0"/>
        <v>35.294117647058826</v>
      </c>
      <c r="AP35" s="33"/>
      <c r="AQ35">
        <f t="shared" si="4"/>
        <v>3</v>
      </c>
      <c r="AR35">
        <f t="shared" si="5"/>
        <v>3</v>
      </c>
      <c r="AS35" t="s">
        <v>91</v>
      </c>
      <c r="AT35" s="51">
        <f t="shared" si="6"/>
        <v>35.294117647058826</v>
      </c>
      <c r="AU35">
        <f t="shared" si="7"/>
        <v>2</v>
      </c>
      <c r="AV35">
        <f t="shared" si="8"/>
        <v>0</v>
      </c>
      <c r="AW35">
        <f t="shared" si="9"/>
        <v>2</v>
      </c>
      <c r="AX35">
        <f t="shared" si="10"/>
        <v>1</v>
      </c>
      <c r="AY35">
        <f t="shared" si="11"/>
        <v>2</v>
      </c>
      <c r="AZ35">
        <f t="shared" si="12"/>
        <v>1</v>
      </c>
    </row>
    <row r="36" spans="1:52" ht="10.95" customHeight="1" x14ac:dyDescent="0.3">
      <c r="A36" s="30">
        <v>29</v>
      </c>
      <c r="B36" t="s">
        <v>76</v>
      </c>
      <c r="C36" s="50">
        <v>0</v>
      </c>
      <c r="D36" s="50">
        <v>0</v>
      </c>
      <c r="E36" s="50">
        <v>0</v>
      </c>
      <c r="F36" s="50">
        <v>1</v>
      </c>
      <c r="G36" s="50">
        <v>0</v>
      </c>
      <c r="H36" s="50">
        <v>0</v>
      </c>
      <c r="I36" s="50">
        <v>0</v>
      </c>
      <c r="J36" s="50">
        <v>0</v>
      </c>
      <c r="K36" s="50">
        <v>1</v>
      </c>
      <c r="L36" s="50">
        <v>0</v>
      </c>
      <c r="M36" s="50">
        <v>0</v>
      </c>
      <c r="N36" s="50">
        <v>0</v>
      </c>
      <c r="O36" s="50">
        <v>1</v>
      </c>
      <c r="P36" s="50">
        <v>0</v>
      </c>
      <c r="Q36" s="50">
        <v>0</v>
      </c>
      <c r="R36" s="50">
        <v>0</v>
      </c>
      <c r="S36" s="50">
        <v>1</v>
      </c>
      <c r="T36" s="34"/>
      <c r="U36" s="34"/>
      <c r="V36" s="34"/>
      <c r="W36" s="34"/>
      <c r="X36" s="34"/>
      <c r="Y36" s="34"/>
      <c r="Z36" s="34"/>
      <c r="AA36" s="34"/>
      <c r="AB36" s="23"/>
      <c r="AC36" s="23"/>
      <c r="AD36" s="23"/>
      <c r="AE36" s="23"/>
      <c r="AF36" s="23"/>
      <c r="AG36" s="31"/>
      <c r="AH36" s="31"/>
      <c r="AI36" s="31"/>
      <c r="AJ36" s="31"/>
      <c r="AK36" s="31"/>
      <c r="AL36" s="25">
        <f t="shared" si="1"/>
        <v>4</v>
      </c>
      <c r="AM36" s="26">
        <f t="shared" si="2"/>
        <v>4</v>
      </c>
      <c r="AN36" s="27">
        <f t="shared" si="3"/>
        <v>23.52941176470588</v>
      </c>
      <c r="AO36" s="28">
        <f t="shared" si="0"/>
        <v>23.52941176470588</v>
      </c>
      <c r="AP36" s="33"/>
      <c r="AQ36">
        <f t="shared" si="4"/>
        <v>2</v>
      </c>
      <c r="AR36">
        <f t="shared" si="5"/>
        <v>2</v>
      </c>
      <c r="AS36" t="s">
        <v>76</v>
      </c>
      <c r="AT36" s="51">
        <f t="shared" si="6"/>
        <v>23.52941176470588</v>
      </c>
      <c r="AU36">
        <f t="shared" si="7"/>
        <v>1</v>
      </c>
      <c r="AV36">
        <f t="shared" si="8"/>
        <v>0</v>
      </c>
      <c r="AW36">
        <f t="shared" si="9"/>
        <v>2</v>
      </c>
      <c r="AX36">
        <f t="shared" si="10"/>
        <v>1</v>
      </c>
      <c r="AY36">
        <f t="shared" si="11"/>
        <v>2</v>
      </c>
      <c r="AZ36">
        <f t="shared" si="12"/>
        <v>0</v>
      </c>
    </row>
    <row r="37" spans="1:52" ht="10.95" customHeight="1" x14ac:dyDescent="0.3">
      <c r="A37" s="30">
        <v>30</v>
      </c>
      <c r="B37" t="s">
        <v>77</v>
      </c>
      <c r="C37" s="50">
        <v>0</v>
      </c>
      <c r="D37" s="50">
        <v>0</v>
      </c>
      <c r="E37" s="50">
        <v>1</v>
      </c>
      <c r="F37" s="50">
        <v>1</v>
      </c>
      <c r="G37" s="50">
        <v>0</v>
      </c>
      <c r="H37" s="50">
        <v>0</v>
      </c>
      <c r="I37" s="50">
        <v>0</v>
      </c>
      <c r="J37" s="50">
        <v>1</v>
      </c>
      <c r="K37" s="50">
        <v>0</v>
      </c>
      <c r="L37" s="50">
        <v>0</v>
      </c>
      <c r="M37" s="50">
        <v>0</v>
      </c>
      <c r="N37" s="50">
        <v>0</v>
      </c>
      <c r="O37" s="50">
        <v>1</v>
      </c>
      <c r="P37" s="50">
        <v>0</v>
      </c>
      <c r="Q37" s="50">
        <v>0</v>
      </c>
      <c r="R37" s="50">
        <v>0</v>
      </c>
      <c r="S37" s="50">
        <v>1</v>
      </c>
      <c r="T37" s="34"/>
      <c r="U37" s="34"/>
      <c r="V37" s="34"/>
      <c r="W37" s="34"/>
      <c r="X37" s="34"/>
      <c r="Y37" s="34"/>
      <c r="Z37" s="34"/>
      <c r="AA37" s="34"/>
      <c r="AB37" s="23"/>
      <c r="AC37" s="23"/>
      <c r="AD37" s="23"/>
      <c r="AE37" s="23"/>
      <c r="AF37" s="23"/>
      <c r="AG37" s="31"/>
      <c r="AH37" s="31"/>
      <c r="AI37" s="31"/>
      <c r="AJ37" s="31"/>
      <c r="AK37" s="31"/>
      <c r="AL37" s="25">
        <f t="shared" si="1"/>
        <v>5</v>
      </c>
      <c r="AM37" s="26">
        <f t="shared" si="2"/>
        <v>5</v>
      </c>
      <c r="AN37" s="27">
        <f t="shared" si="3"/>
        <v>29.411764705882355</v>
      </c>
      <c r="AO37" s="28">
        <f t="shared" si="0"/>
        <v>29.411764705882355</v>
      </c>
      <c r="AP37" s="33"/>
      <c r="AQ37">
        <f t="shared" si="4"/>
        <v>2</v>
      </c>
      <c r="AR37">
        <f t="shared" si="5"/>
        <v>3</v>
      </c>
      <c r="AS37" t="s">
        <v>77</v>
      </c>
      <c r="AT37" s="51">
        <f t="shared" si="6"/>
        <v>29.411764705882355</v>
      </c>
      <c r="AU37">
        <f t="shared" si="7"/>
        <v>2</v>
      </c>
      <c r="AV37">
        <f t="shared" si="8"/>
        <v>0</v>
      </c>
      <c r="AW37">
        <f t="shared" si="9"/>
        <v>2</v>
      </c>
      <c r="AX37">
        <f t="shared" si="10"/>
        <v>0</v>
      </c>
      <c r="AY37">
        <f t="shared" si="11"/>
        <v>2</v>
      </c>
      <c r="AZ37">
        <f t="shared" si="12"/>
        <v>1</v>
      </c>
    </row>
    <row r="38" spans="1:52" ht="10.95" customHeight="1" x14ac:dyDescent="0.3">
      <c r="A38" s="30">
        <v>31</v>
      </c>
      <c r="B38" t="s">
        <v>78</v>
      </c>
      <c r="C38" s="50">
        <v>0</v>
      </c>
      <c r="D38" s="50">
        <v>0</v>
      </c>
      <c r="E38" s="50">
        <v>0</v>
      </c>
      <c r="F38" s="50">
        <v>1</v>
      </c>
      <c r="G38" s="50">
        <v>0</v>
      </c>
      <c r="H38" s="50">
        <v>0</v>
      </c>
      <c r="I38" s="50">
        <v>0</v>
      </c>
      <c r="J38" s="50">
        <v>1</v>
      </c>
      <c r="K38" s="50">
        <v>0</v>
      </c>
      <c r="L38" s="50">
        <v>0</v>
      </c>
      <c r="M38" s="50">
        <v>0</v>
      </c>
      <c r="N38" s="50">
        <v>0</v>
      </c>
      <c r="O38" s="50">
        <v>1</v>
      </c>
      <c r="P38" s="50">
        <v>0</v>
      </c>
      <c r="Q38" s="50">
        <v>0</v>
      </c>
      <c r="R38" s="50">
        <v>0</v>
      </c>
      <c r="S38" s="50">
        <v>1</v>
      </c>
      <c r="T38" s="34"/>
      <c r="U38" s="34"/>
      <c r="V38" s="34"/>
      <c r="W38" s="34"/>
      <c r="X38" s="34"/>
      <c r="Y38" s="34"/>
      <c r="Z38" s="34"/>
      <c r="AA38" s="34"/>
      <c r="AB38" s="23"/>
      <c r="AC38" s="23"/>
      <c r="AD38" s="23"/>
      <c r="AE38" s="23"/>
      <c r="AF38" s="23"/>
      <c r="AG38" s="31"/>
      <c r="AH38" s="31"/>
      <c r="AI38" s="31"/>
      <c r="AJ38" s="31"/>
      <c r="AK38" s="31"/>
      <c r="AL38" s="25">
        <f t="shared" si="1"/>
        <v>4</v>
      </c>
      <c r="AM38" s="26">
        <f t="shared" si="2"/>
        <v>4</v>
      </c>
      <c r="AN38" s="27">
        <f t="shared" si="3"/>
        <v>23.52941176470588</v>
      </c>
      <c r="AO38" s="28">
        <f t="shared" si="0"/>
        <v>23.52941176470588</v>
      </c>
      <c r="AP38" s="33"/>
      <c r="AQ38">
        <f t="shared" si="4"/>
        <v>2</v>
      </c>
      <c r="AR38">
        <f t="shared" si="5"/>
        <v>2</v>
      </c>
      <c r="AS38" t="s">
        <v>78</v>
      </c>
      <c r="AT38" s="51">
        <f t="shared" si="6"/>
        <v>23.52941176470588</v>
      </c>
      <c r="AU38">
        <f t="shared" si="7"/>
        <v>2</v>
      </c>
      <c r="AV38">
        <f t="shared" si="8"/>
        <v>0</v>
      </c>
      <c r="AW38">
        <f t="shared" si="9"/>
        <v>2</v>
      </c>
      <c r="AX38">
        <f t="shared" si="10"/>
        <v>0</v>
      </c>
      <c r="AY38">
        <f t="shared" si="11"/>
        <v>2</v>
      </c>
      <c r="AZ38">
        <f t="shared" si="12"/>
        <v>0</v>
      </c>
    </row>
    <row r="39" spans="1:52" ht="10.95" customHeight="1" x14ac:dyDescent="0.3">
      <c r="A39" s="30">
        <v>32</v>
      </c>
      <c r="B39" t="s">
        <v>79</v>
      </c>
      <c r="C39" s="50">
        <v>0</v>
      </c>
      <c r="D39" s="50">
        <v>0</v>
      </c>
      <c r="E39" s="50">
        <v>1</v>
      </c>
      <c r="F39" s="50">
        <v>1</v>
      </c>
      <c r="G39" s="50">
        <v>0</v>
      </c>
      <c r="H39" s="50">
        <v>0</v>
      </c>
      <c r="I39" s="50">
        <v>0</v>
      </c>
      <c r="J39" s="50">
        <v>1</v>
      </c>
      <c r="K39" s="50">
        <v>0</v>
      </c>
      <c r="L39" s="50">
        <v>0</v>
      </c>
      <c r="M39" s="50">
        <v>0</v>
      </c>
      <c r="N39" s="50">
        <v>0</v>
      </c>
      <c r="O39" s="50">
        <v>1</v>
      </c>
      <c r="P39" s="50">
        <v>0</v>
      </c>
      <c r="Q39" s="50">
        <v>0</v>
      </c>
      <c r="R39" s="50">
        <v>0</v>
      </c>
      <c r="S39" s="50">
        <v>1</v>
      </c>
      <c r="T39" s="34"/>
      <c r="U39" s="34"/>
      <c r="V39" s="34"/>
      <c r="W39" s="34"/>
      <c r="X39" s="34"/>
      <c r="Y39" s="34"/>
      <c r="Z39" s="34"/>
      <c r="AA39" s="34"/>
      <c r="AB39" s="23"/>
      <c r="AC39" s="23"/>
      <c r="AD39" s="23"/>
      <c r="AE39" s="23"/>
      <c r="AF39" s="23"/>
      <c r="AG39" s="31"/>
      <c r="AH39" s="31"/>
      <c r="AI39" s="31"/>
      <c r="AJ39" s="31"/>
      <c r="AK39" s="31"/>
      <c r="AL39" s="25">
        <f t="shared" si="1"/>
        <v>5</v>
      </c>
      <c r="AM39" s="26">
        <f t="shared" si="2"/>
        <v>5</v>
      </c>
      <c r="AN39" s="27">
        <f t="shared" si="3"/>
        <v>29.411764705882355</v>
      </c>
      <c r="AO39" s="28">
        <f t="shared" si="0"/>
        <v>29.411764705882355</v>
      </c>
      <c r="AP39" s="33"/>
      <c r="AQ39">
        <f t="shared" si="4"/>
        <v>2</v>
      </c>
      <c r="AR39">
        <f t="shared" si="5"/>
        <v>3</v>
      </c>
      <c r="AS39" t="s">
        <v>79</v>
      </c>
      <c r="AT39" s="51">
        <f t="shared" si="6"/>
        <v>29.411764705882355</v>
      </c>
      <c r="AU39">
        <f t="shared" si="7"/>
        <v>2</v>
      </c>
      <c r="AV39">
        <f t="shared" si="8"/>
        <v>0</v>
      </c>
      <c r="AW39">
        <f t="shared" si="9"/>
        <v>2</v>
      </c>
      <c r="AX39">
        <f t="shared" si="10"/>
        <v>0</v>
      </c>
      <c r="AY39">
        <f t="shared" si="11"/>
        <v>2</v>
      </c>
      <c r="AZ39">
        <f t="shared" si="12"/>
        <v>1</v>
      </c>
    </row>
    <row r="40" spans="1:52" ht="10.95" customHeight="1" x14ac:dyDescent="0.3">
      <c r="A40" s="30">
        <v>33</v>
      </c>
      <c r="B40" t="s">
        <v>80</v>
      </c>
      <c r="C40" s="50">
        <v>0</v>
      </c>
      <c r="D40" s="50">
        <v>0</v>
      </c>
      <c r="E40" s="50">
        <v>0</v>
      </c>
      <c r="F40" s="50">
        <v>1</v>
      </c>
      <c r="G40" s="50">
        <v>0</v>
      </c>
      <c r="H40" s="50">
        <v>0</v>
      </c>
      <c r="I40" s="50">
        <v>0</v>
      </c>
      <c r="J40" s="50">
        <v>1</v>
      </c>
      <c r="K40" s="50">
        <v>0</v>
      </c>
      <c r="L40" s="50">
        <v>0</v>
      </c>
      <c r="M40" s="50">
        <v>0</v>
      </c>
      <c r="N40" s="50">
        <v>0</v>
      </c>
      <c r="O40" s="50">
        <v>1</v>
      </c>
      <c r="P40" s="50">
        <v>0</v>
      </c>
      <c r="Q40" s="50">
        <v>0</v>
      </c>
      <c r="R40" s="50">
        <v>0</v>
      </c>
      <c r="S40" s="50">
        <v>1</v>
      </c>
      <c r="T40" s="34"/>
      <c r="U40" s="34"/>
      <c r="V40" s="34"/>
      <c r="W40" s="34"/>
      <c r="X40" s="34"/>
      <c r="Y40" s="34"/>
      <c r="Z40" s="34"/>
      <c r="AA40" s="34"/>
      <c r="AB40" s="23"/>
      <c r="AC40" s="23"/>
      <c r="AD40" s="23"/>
      <c r="AE40" s="23"/>
      <c r="AF40" s="23"/>
      <c r="AG40" s="31"/>
      <c r="AH40" s="31"/>
      <c r="AI40" s="31"/>
      <c r="AJ40" s="31"/>
      <c r="AK40" s="31"/>
      <c r="AL40" s="25">
        <f t="shared" si="1"/>
        <v>4</v>
      </c>
      <c r="AM40" s="26">
        <f t="shared" si="2"/>
        <v>4</v>
      </c>
      <c r="AN40" s="27">
        <f t="shared" si="3"/>
        <v>23.52941176470588</v>
      </c>
      <c r="AO40" s="28">
        <f t="shared" si="0"/>
        <v>23.52941176470588</v>
      </c>
      <c r="AP40" s="33"/>
      <c r="AQ40">
        <f t="shared" si="4"/>
        <v>2</v>
      </c>
      <c r="AR40">
        <f t="shared" si="5"/>
        <v>2</v>
      </c>
      <c r="AS40" t="s">
        <v>80</v>
      </c>
      <c r="AT40" s="51">
        <f t="shared" si="6"/>
        <v>23.52941176470588</v>
      </c>
      <c r="AU40">
        <f t="shared" si="7"/>
        <v>2</v>
      </c>
      <c r="AV40">
        <f t="shared" si="8"/>
        <v>0</v>
      </c>
      <c r="AW40">
        <f t="shared" si="9"/>
        <v>2</v>
      </c>
      <c r="AX40">
        <f t="shared" si="10"/>
        <v>0</v>
      </c>
      <c r="AY40">
        <f t="shared" si="11"/>
        <v>2</v>
      </c>
      <c r="AZ40">
        <f t="shared" si="12"/>
        <v>0</v>
      </c>
    </row>
    <row r="41" spans="1:52" ht="10.95" customHeight="1" x14ac:dyDescent="0.3">
      <c r="A41" s="30">
        <v>34</v>
      </c>
      <c r="B41" t="s">
        <v>81</v>
      </c>
      <c r="C41" s="50">
        <v>0</v>
      </c>
      <c r="D41" s="50">
        <v>0</v>
      </c>
      <c r="E41" s="50">
        <v>1</v>
      </c>
      <c r="F41" s="50">
        <v>1</v>
      </c>
      <c r="G41" s="50">
        <v>0</v>
      </c>
      <c r="H41" s="50">
        <v>0</v>
      </c>
      <c r="I41" s="50">
        <v>0</v>
      </c>
      <c r="J41" s="50">
        <v>1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1</v>
      </c>
      <c r="T41" s="34"/>
      <c r="U41" s="34"/>
      <c r="V41" s="34"/>
      <c r="W41" s="34"/>
      <c r="X41" s="34"/>
      <c r="Y41" s="34"/>
      <c r="Z41" s="34"/>
      <c r="AA41" s="34"/>
      <c r="AB41" s="23"/>
      <c r="AC41" s="23"/>
      <c r="AD41" s="23"/>
      <c r="AE41" s="23"/>
      <c r="AF41" s="23"/>
      <c r="AG41" s="31"/>
      <c r="AH41" s="31"/>
      <c r="AI41" s="31"/>
      <c r="AJ41" s="31"/>
      <c r="AK41" s="31"/>
      <c r="AL41" s="25">
        <f t="shared" si="1"/>
        <v>4</v>
      </c>
      <c r="AM41" s="26">
        <f t="shared" si="2"/>
        <v>4</v>
      </c>
      <c r="AN41" s="27">
        <f t="shared" si="3"/>
        <v>23.52941176470588</v>
      </c>
      <c r="AO41" s="28">
        <f t="shared" si="0"/>
        <v>23.52941176470588</v>
      </c>
      <c r="AP41" s="33"/>
      <c r="AQ41">
        <f t="shared" si="4"/>
        <v>2</v>
      </c>
      <c r="AR41">
        <f t="shared" si="5"/>
        <v>2</v>
      </c>
      <c r="AS41" t="s">
        <v>81</v>
      </c>
      <c r="AT41" s="51">
        <f t="shared" si="6"/>
        <v>23.52941176470588</v>
      </c>
      <c r="AU41">
        <f t="shared" si="7"/>
        <v>2</v>
      </c>
      <c r="AV41">
        <f t="shared" si="8"/>
        <v>0</v>
      </c>
      <c r="AW41">
        <f t="shared" si="9"/>
        <v>1</v>
      </c>
      <c r="AX41">
        <f t="shared" si="10"/>
        <v>0</v>
      </c>
      <c r="AY41">
        <f t="shared" si="11"/>
        <v>1</v>
      </c>
      <c r="AZ41">
        <f t="shared" si="12"/>
        <v>1</v>
      </c>
    </row>
    <row r="42" spans="1:52" ht="10.95" customHeight="1" x14ac:dyDescent="0.3">
      <c r="A42" s="30">
        <v>35</v>
      </c>
      <c r="B42" t="s">
        <v>82</v>
      </c>
      <c r="C42" s="50">
        <v>0</v>
      </c>
      <c r="D42" s="50">
        <v>0</v>
      </c>
      <c r="E42" s="50">
        <v>1</v>
      </c>
      <c r="F42" s="50">
        <v>1</v>
      </c>
      <c r="G42" s="50">
        <v>0</v>
      </c>
      <c r="H42" s="50">
        <v>0</v>
      </c>
      <c r="I42" s="50">
        <v>0</v>
      </c>
      <c r="J42" s="50">
        <v>1</v>
      </c>
      <c r="K42" s="50">
        <v>0</v>
      </c>
      <c r="L42" s="50">
        <v>0</v>
      </c>
      <c r="M42" s="50">
        <v>0</v>
      </c>
      <c r="N42" s="50">
        <v>0</v>
      </c>
      <c r="O42" s="50">
        <v>1</v>
      </c>
      <c r="P42" s="50">
        <v>0</v>
      </c>
      <c r="Q42" s="50">
        <v>0</v>
      </c>
      <c r="R42" s="50">
        <v>0</v>
      </c>
      <c r="S42" s="50">
        <v>1</v>
      </c>
      <c r="T42" s="34"/>
      <c r="U42" s="34"/>
      <c r="V42" s="34"/>
      <c r="W42" s="34"/>
      <c r="X42" s="34"/>
      <c r="Y42" s="34"/>
      <c r="Z42" s="34"/>
      <c r="AA42" s="34"/>
      <c r="AB42" s="23"/>
      <c r="AC42" s="23"/>
      <c r="AD42" s="23"/>
      <c r="AE42" s="23"/>
      <c r="AF42" s="23"/>
      <c r="AG42" s="31"/>
      <c r="AH42" s="31"/>
      <c r="AI42" s="31"/>
      <c r="AJ42" s="31"/>
      <c r="AK42" s="31"/>
      <c r="AL42" s="25">
        <f t="shared" si="1"/>
        <v>5</v>
      </c>
      <c r="AM42" s="26">
        <f t="shared" si="2"/>
        <v>5</v>
      </c>
      <c r="AN42" s="27">
        <f t="shared" si="3"/>
        <v>29.411764705882355</v>
      </c>
      <c r="AO42" s="28">
        <f t="shared" si="0"/>
        <v>29.411764705882355</v>
      </c>
      <c r="AP42" s="33"/>
      <c r="AQ42">
        <f t="shared" si="4"/>
        <v>2</v>
      </c>
      <c r="AR42">
        <f t="shared" si="5"/>
        <v>3</v>
      </c>
      <c r="AS42" t="s">
        <v>82</v>
      </c>
      <c r="AT42" s="51">
        <f t="shared" si="6"/>
        <v>29.411764705882355</v>
      </c>
      <c r="AU42">
        <f t="shared" si="7"/>
        <v>2</v>
      </c>
      <c r="AV42">
        <f t="shared" si="8"/>
        <v>0</v>
      </c>
      <c r="AW42">
        <f t="shared" si="9"/>
        <v>2</v>
      </c>
      <c r="AX42">
        <f t="shared" si="10"/>
        <v>0</v>
      </c>
      <c r="AY42">
        <f t="shared" si="11"/>
        <v>2</v>
      </c>
      <c r="AZ42">
        <f t="shared" si="12"/>
        <v>1</v>
      </c>
    </row>
    <row r="43" spans="1:52" ht="10.95" customHeight="1" x14ac:dyDescent="0.3">
      <c r="A43" s="30">
        <v>36</v>
      </c>
      <c r="B43" t="s">
        <v>83</v>
      </c>
      <c r="C43" s="50">
        <v>0</v>
      </c>
      <c r="D43" s="50">
        <v>0</v>
      </c>
      <c r="E43" s="50">
        <v>0</v>
      </c>
      <c r="F43" s="50">
        <v>1</v>
      </c>
      <c r="G43" s="50">
        <v>0</v>
      </c>
      <c r="H43" s="50">
        <v>0</v>
      </c>
      <c r="I43" s="50">
        <v>0</v>
      </c>
      <c r="J43" s="50">
        <v>1</v>
      </c>
      <c r="K43" s="50">
        <v>0</v>
      </c>
      <c r="L43" s="50">
        <v>0</v>
      </c>
      <c r="M43" s="50">
        <v>0</v>
      </c>
      <c r="N43" s="50">
        <v>0</v>
      </c>
      <c r="O43" s="50">
        <v>1</v>
      </c>
      <c r="P43" s="50">
        <v>0</v>
      </c>
      <c r="Q43" s="50">
        <v>0</v>
      </c>
      <c r="R43" s="50">
        <v>0</v>
      </c>
      <c r="S43" s="50">
        <v>1</v>
      </c>
      <c r="T43" s="34"/>
      <c r="U43" s="34"/>
      <c r="V43" s="34"/>
      <c r="W43" s="34"/>
      <c r="X43" s="34"/>
      <c r="Y43" s="34"/>
      <c r="Z43" s="34"/>
      <c r="AA43" s="34"/>
      <c r="AB43" s="23"/>
      <c r="AC43" s="23"/>
      <c r="AD43" s="23"/>
      <c r="AE43" s="23"/>
      <c r="AF43" s="23"/>
      <c r="AG43" s="31"/>
      <c r="AH43" s="31"/>
      <c r="AI43" s="31"/>
      <c r="AJ43" s="31"/>
      <c r="AK43" s="31"/>
      <c r="AL43" s="25">
        <f t="shared" si="1"/>
        <v>4</v>
      </c>
      <c r="AM43" s="26">
        <f t="shared" si="2"/>
        <v>4</v>
      </c>
      <c r="AN43" s="27">
        <f t="shared" si="3"/>
        <v>23.52941176470588</v>
      </c>
      <c r="AO43" s="28">
        <f t="shared" si="0"/>
        <v>23.52941176470588</v>
      </c>
      <c r="AP43" s="33"/>
      <c r="AQ43">
        <f t="shared" si="4"/>
        <v>2</v>
      </c>
      <c r="AR43">
        <f t="shared" si="5"/>
        <v>2</v>
      </c>
      <c r="AS43" t="s">
        <v>83</v>
      </c>
      <c r="AT43" s="51">
        <f t="shared" si="6"/>
        <v>23.52941176470588</v>
      </c>
      <c r="AU43">
        <f t="shared" si="7"/>
        <v>2</v>
      </c>
      <c r="AV43">
        <f t="shared" si="8"/>
        <v>0</v>
      </c>
      <c r="AW43">
        <f t="shared" si="9"/>
        <v>2</v>
      </c>
      <c r="AX43">
        <f t="shared" si="10"/>
        <v>0</v>
      </c>
      <c r="AY43">
        <f t="shared" si="11"/>
        <v>2</v>
      </c>
      <c r="AZ43">
        <f t="shared" si="12"/>
        <v>0</v>
      </c>
    </row>
    <row r="44" spans="1:52" ht="10.95" customHeight="1" x14ac:dyDescent="0.3">
      <c r="A44" s="30">
        <v>37</v>
      </c>
      <c r="B44" t="s">
        <v>84</v>
      </c>
      <c r="C44" s="50">
        <v>0</v>
      </c>
      <c r="D44" s="50">
        <v>0</v>
      </c>
      <c r="E44" s="50">
        <v>1</v>
      </c>
      <c r="F44" s="50">
        <v>1</v>
      </c>
      <c r="G44" s="50">
        <v>0</v>
      </c>
      <c r="H44" s="50">
        <v>0</v>
      </c>
      <c r="I44" s="50">
        <v>0</v>
      </c>
      <c r="J44" s="50">
        <v>1</v>
      </c>
      <c r="K44" s="50">
        <v>0</v>
      </c>
      <c r="L44" s="50">
        <v>0</v>
      </c>
      <c r="M44" s="50">
        <v>0</v>
      </c>
      <c r="N44" s="50">
        <v>0</v>
      </c>
      <c r="O44" s="50">
        <v>1</v>
      </c>
      <c r="P44" s="50">
        <v>0</v>
      </c>
      <c r="Q44" s="50">
        <v>0</v>
      </c>
      <c r="R44" s="50">
        <v>0</v>
      </c>
      <c r="S44" s="50">
        <v>1</v>
      </c>
      <c r="T44" s="34"/>
      <c r="U44" s="34"/>
      <c r="V44" s="34"/>
      <c r="W44" s="34"/>
      <c r="X44" s="34"/>
      <c r="Y44" s="34"/>
      <c r="Z44" s="34"/>
      <c r="AA44" s="34"/>
      <c r="AB44" s="23"/>
      <c r="AC44" s="23"/>
      <c r="AD44" s="23"/>
      <c r="AE44" s="23"/>
      <c r="AF44" s="23"/>
      <c r="AG44" s="31"/>
      <c r="AH44" s="31"/>
      <c r="AI44" s="31"/>
      <c r="AJ44" s="31"/>
      <c r="AK44" s="31"/>
      <c r="AL44" s="25">
        <f t="shared" si="1"/>
        <v>5</v>
      </c>
      <c r="AM44" s="26">
        <f t="shared" si="2"/>
        <v>5</v>
      </c>
      <c r="AN44" s="27">
        <f t="shared" si="3"/>
        <v>29.411764705882355</v>
      </c>
      <c r="AO44" s="28">
        <f t="shared" si="0"/>
        <v>29.411764705882355</v>
      </c>
      <c r="AP44" s="33"/>
      <c r="AQ44">
        <f t="shared" si="4"/>
        <v>2</v>
      </c>
      <c r="AR44">
        <f t="shared" si="5"/>
        <v>3</v>
      </c>
      <c r="AS44" t="s">
        <v>84</v>
      </c>
      <c r="AT44" s="51">
        <f t="shared" si="6"/>
        <v>29.411764705882355</v>
      </c>
      <c r="AU44">
        <f t="shared" si="7"/>
        <v>2</v>
      </c>
      <c r="AV44">
        <f t="shared" si="8"/>
        <v>0</v>
      </c>
      <c r="AW44">
        <f t="shared" si="9"/>
        <v>2</v>
      </c>
      <c r="AX44">
        <f t="shared" si="10"/>
        <v>0</v>
      </c>
      <c r="AY44">
        <f t="shared" si="11"/>
        <v>2</v>
      </c>
      <c r="AZ44">
        <f t="shared" si="12"/>
        <v>1</v>
      </c>
    </row>
    <row r="45" spans="1:52" ht="10.95" customHeight="1" x14ac:dyDescent="0.3">
      <c r="A45" s="30">
        <v>38</v>
      </c>
      <c r="B45" t="s">
        <v>85</v>
      </c>
      <c r="C45" s="50">
        <v>0</v>
      </c>
      <c r="D45" s="50">
        <v>0</v>
      </c>
      <c r="E45" s="50">
        <v>1</v>
      </c>
      <c r="F45" s="50">
        <v>1</v>
      </c>
      <c r="G45" s="50">
        <v>0</v>
      </c>
      <c r="H45" s="50">
        <v>0</v>
      </c>
      <c r="I45" s="50">
        <v>0</v>
      </c>
      <c r="J45" s="50">
        <v>1</v>
      </c>
      <c r="K45" s="50">
        <v>0</v>
      </c>
      <c r="L45" s="50">
        <v>0</v>
      </c>
      <c r="M45" s="50">
        <v>0</v>
      </c>
      <c r="N45" s="50">
        <v>0</v>
      </c>
      <c r="O45" s="50">
        <v>1</v>
      </c>
      <c r="P45" s="50">
        <v>0</v>
      </c>
      <c r="Q45" s="50">
        <v>0</v>
      </c>
      <c r="R45" s="50">
        <v>0</v>
      </c>
      <c r="S45" s="50">
        <v>1</v>
      </c>
      <c r="T45" s="34"/>
      <c r="U45" s="34"/>
      <c r="V45" s="34"/>
      <c r="W45" s="34"/>
      <c r="X45" s="34"/>
      <c r="Y45" s="34"/>
      <c r="Z45" s="34"/>
      <c r="AA45" s="34"/>
      <c r="AB45" s="23"/>
      <c r="AC45" s="23"/>
      <c r="AD45" s="23"/>
      <c r="AE45" s="23"/>
      <c r="AF45" s="23"/>
      <c r="AG45" s="31"/>
      <c r="AH45" s="31"/>
      <c r="AI45" s="31"/>
      <c r="AJ45" s="31"/>
      <c r="AK45" s="31"/>
      <c r="AL45" s="25">
        <f t="shared" si="1"/>
        <v>5</v>
      </c>
      <c r="AM45" s="26">
        <f t="shared" si="2"/>
        <v>5</v>
      </c>
      <c r="AN45" s="27">
        <f t="shared" si="3"/>
        <v>29.411764705882355</v>
      </c>
      <c r="AO45" s="28">
        <f t="shared" si="0"/>
        <v>29.411764705882355</v>
      </c>
      <c r="AP45" s="33"/>
      <c r="AQ45">
        <f t="shared" si="4"/>
        <v>2</v>
      </c>
      <c r="AR45">
        <f t="shared" si="5"/>
        <v>3</v>
      </c>
      <c r="AS45" t="s">
        <v>85</v>
      </c>
      <c r="AT45" s="51">
        <f t="shared" si="6"/>
        <v>29.411764705882355</v>
      </c>
      <c r="AU45">
        <f t="shared" si="7"/>
        <v>2</v>
      </c>
      <c r="AV45">
        <f t="shared" si="8"/>
        <v>0</v>
      </c>
      <c r="AW45">
        <f t="shared" si="9"/>
        <v>2</v>
      </c>
      <c r="AX45">
        <f t="shared" si="10"/>
        <v>0</v>
      </c>
      <c r="AY45">
        <f t="shared" si="11"/>
        <v>2</v>
      </c>
      <c r="AZ45">
        <f t="shared" si="12"/>
        <v>1</v>
      </c>
    </row>
    <row r="46" spans="1:52" ht="10.95" customHeight="1" x14ac:dyDescent="0.3">
      <c r="A46" s="30">
        <v>39</v>
      </c>
      <c r="B46" t="s">
        <v>86</v>
      </c>
      <c r="C46" s="50">
        <v>0</v>
      </c>
      <c r="D46" s="50">
        <v>0</v>
      </c>
      <c r="E46" s="50">
        <v>0</v>
      </c>
      <c r="F46" s="50">
        <v>1</v>
      </c>
      <c r="G46" s="50">
        <v>0</v>
      </c>
      <c r="H46" s="50">
        <v>0</v>
      </c>
      <c r="I46" s="50">
        <v>0</v>
      </c>
      <c r="J46" s="50">
        <v>1</v>
      </c>
      <c r="K46" s="50">
        <v>0</v>
      </c>
      <c r="L46" s="50">
        <v>0</v>
      </c>
      <c r="M46" s="50">
        <v>0</v>
      </c>
      <c r="N46" s="50">
        <v>0</v>
      </c>
      <c r="O46" s="50">
        <v>1</v>
      </c>
      <c r="P46" s="50">
        <v>0</v>
      </c>
      <c r="Q46" s="50">
        <v>0</v>
      </c>
      <c r="R46" s="50">
        <v>0</v>
      </c>
      <c r="S46" s="50">
        <v>1</v>
      </c>
      <c r="T46" s="34"/>
      <c r="U46" s="34"/>
      <c r="V46" s="34"/>
      <c r="W46" s="34"/>
      <c r="X46" s="34"/>
      <c r="Y46" s="34"/>
      <c r="Z46" s="34"/>
      <c r="AA46" s="34"/>
      <c r="AB46" s="23"/>
      <c r="AC46" s="23"/>
      <c r="AD46" s="23"/>
      <c r="AE46" s="23"/>
      <c r="AF46" s="23"/>
      <c r="AG46" s="31"/>
      <c r="AH46" s="31"/>
      <c r="AI46" s="31"/>
      <c r="AJ46" s="31"/>
      <c r="AK46" s="31"/>
      <c r="AL46" s="25">
        <f t="shared" si="1"/>
        <v>4</v>
      </c>
      <c r="AM46" s="26">
        <f t="shared" si="2"/>
        <v>4</v>
      </c>
      <c r="AN46" s="27">
        <f t="shared" si="3"/>
        <v>23.52941176470588</v>
      </c>
      <c r="AO46" s="28">
        <f t="shared" si="0"/>
        <v>23.52941176470588</v>
      </c>
      <c r="AP46" s="33"/>
      <c r="AQ46">
        <f t="shared" si="4"/>
        <v>2</v>
      </c>
      <c r="AR46">
        <f t="shared" si="5"/>
        <v>2</v>
      </c>
      <c r="AS46" t="s">
        <v>86</v>
      </c>
      <c r="AT46" s="51">
        <f t="shared" si="6"/>
        <v>23.52941176470588</v>
      </c>
      <c r="AU46">
        <f t="shared" si="7"/>
        <v>2</v>
      </c>
      <c r="AV46">
        <f t="shared" si="8"/>
        <v>0</v>
      </c>
      <c r="AW46">
        <f t="shared" si="9"/>
        <v>2</v>
      </c>
      <c r="AX46">
        <f t="shared" si="10"/>
        <v>0</v>
      </c>
      <c r="AY46">
        <f t="shared" si="11"/>
        <v>2</v>
      </c>
      <c r="AZ46">
        <f t="shared" si="12"/>
        <v>0</v>
      </c>
    </row>
    <row r="47" spans="1:52" ht="10.95" customHeight="1" x14ac:dyDescent="0.3">
      <c r="A47" s="30">
        <v>40</v>
      </c>
      <c r="B47" t="s">
        <v>87</v>
      </c>
      <c r="C47" s="50">
        <v>0</v>
      </c>
      <c r="D47" s="50">
        <v>0</v>
      </c>
      <c r="E47" s="50">
        <v>1</v>
      </c>
      <c r="F47" s="50">
        <v>1</v>
      </c>
      <c r="G47" s="50">
        <v>0</v>
      </c>
      <c r="H47" s="50">
        <v>0</v>
      </c>
      <c r="I47" s="50">
        <v>0</v>
      </c>
      <c r="J47" s="50">
        <v>1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1</v>
      </c>
      <c r="T47" s="34"/>
      <c r="U47" s="34"/>
      <c r="V47" s="34"/>
      <c r="W47" s="34"/>
      <c r="X47" s="34"/>
      <c r="Y47" s="34"/>
      <c r="Z47" s="34"/>
      <c r="AA47" s="34"/>
      <c r="AB47" s="23"/>
      <c r="AC47" s="23"/>
      <c r="AD47" s="23"/>
      <c r="AE47" s="23"/>
      <c r="AF47" s="23"/>
      <c r="AG47" s="31"/>
      <c r="AH47" s="31"/>
      <c r="AI47" s="31"/>
      <c r="AJ47" s="31"/>
      <c r="AK47" s="31"/>
      <c r="AL47" s="25">
        <f t="shared" si="1"/>
        <v>4</v>
      </c>
      <c r="AM47" s="26">
        <f t="shared" si="2"/>
        <v>4</v>
      </c>
      <c r="AN47" s="27">
        <f t="shared" si="3"/>
        <v>23.52941176470588</v>
      </c>
      <c r="AO47" s="28">
        <f t="shared" si="0"/>
        <v>23.52941176470588</v>
      </c>
      <c r="AP47" s="33"/>
      <c r="AQ47">
        <f t="shared" si="4"/>
        <v>2</v>
      </c>
      <c r="AR47">
        <f t="shared" si="5"/>
        <v>2</v>
      </c>
      <c r="AS47" t="s">
        <v>87</v>
      </c>
      <c r="AT47" s="51">
        <f t="shared" si="6"/>
        <v>23.52941176470588</v>
      </c>
      <c r="AU47">
        <f t="shared" si="7"/>
        <v>2</v>
      </c>
      <c r="AV47">
        <f t="shared" si="8"/>
        <v>0</v>
      </c>
      <c r="AW47">
        <f t="shared" si="9"/>
        <v>1</v>
      </c>
      <c r="AX47">
        <f t="shared" si="10"/>
        <v>0</v>
      </c>
      <c r="AY47">
        <f t="shared" si="11"/>
        <v>1</v>
      </c>
      <c r="AZ47">
        <f t="shared" si="12"/>
        <v>1</v>
      </c>
    </row>
    <row r="48" spans="1:52" ht="10.95" customHeight="1" x14ac:dyDescent="0.3">
      <c r="A48" s="30">
        <v>41</v>
      </c>
      <c r="B48" t="s">
        <v>88</v>
      </c>
      <c r="C48" s="50">
        <v>0</v>
      </c>
      <c r="D48" s="50">
        <v>0</v>
      </c>
      <c r="E48" s="50">
        <v>0</v>
      </c>
      <c r="F48" s="50">
        <v>1</v>
      </c>
      <c r="G48" s="50">
        <v>0</v>
      </c>
      <c r="H48" s="50">
        <v>0</v>
      </c>
      <c r="I48" s="50">
        <v>0</v>
      </c>
      <c r="J48" s="50">
        <v>1</v>
      </c>
      <c r="K48" s="50">
        <v>0</v>
      </c>
      <c r="L48" s="50">
        <v>0</v>
      </c>
      <c r="M48" s="50">
        <v>0</v>
      </c>
      <c r="N48" s="50">
        <v>0</v>
      </c>
      <c r="O48" s="50">
        <v>1</v>
      </c>
      <c r="P48" s="50">
        <v>0</v>
      </c>
      <c r="Q48" s="50">
        <v>0</v>
      </c>
      <c r="R48" s="50">
        <v>0</v>
      </c>
      <c r="S48" s="50">
        <v>1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31"/>
      <c r="AH48" s="31"/>
      <c r="AI48" s="31"/>
      <c r="AJ48" s="31"/>
      <c r="AK48" s="31"/>
      <c r="AL48" s="25">
        <f t="shared" si="1"/>
        <v>4</v>
      </c>
      <c r="AM48" s="26">
        <f t="shared" si="2"/>
        <v>4</v>
      </c>
      <c r="AN48" s="27">
        <f t="shared" si="3"/>
        <v>23.52941176470588</v>
      </c>
      <c r="AO48" s="28">
        <f t="shared" si="0"/>
        <v>23.52941176470588</v>
      </c>
      <c r="AP48" s="33"/>
      <c r="AQ48">
        <f t="shared" si="4"/>
        <v>2</v>
      </c>
      <c r="AR48">
        <f t="shared" si="5"/>
        <v>2</v>
      </c>
      <c r="AS48" t="s">
        <v>88</v>
      </c>
      <c r="AT48" s="51">
        <f t="shared" si="6"/>
        <v>23.52941176470588</v>
      </c>
      <c r="AU48">
        <f t="shared" si="7"/>
        <v>2</v>
      </c>
      <c r="AV48">
        <f t="shared" si="8"/>
        <v>0</v>
      </c>
      <c r="AW48">
        <f t="shared" si="9"/>
        <v>2</v>
      </c>
      <c r="AX48">
        <f t="shared" si="10"/>
        <v>0</v>
      </c>
      <c r="AY48">
        <f t="shared" si="11"/>
        <v>2</v>
      </c>
      <c r="AZ48">
        <f t="shared" si="12"/>
        <v>0</v>
      </c>
    </row>
    <row r="49" spans="1:52" ht="10.95" customHeight="1" x14ac:dyDescent="0.3">
      <c r="A49" s="30">
        <v>42</v>
      </c>
      <c r="B49" t="s">
        <v>89</v>
      </c>
      <c r="C49" s="50">
        <v>0</v>
      </c>
      <c r="D49" s="50">
        <v>0</v>
      </c>
      <c r="E49" s="50">
        <v>0</v>
      </c>
      <c r="F49" s="50">
        <v>1</v>
      </c>
      <c r="G49" s="50">
        <v>0</v>
      </c>
      <c r="H49" s="50">
        <v>0</v>
      </c>
      <c r="I49" s="50">
        <v>0</v>
      </c>
      <c r="J49" s="50">
        <v>1</v>
      </c>
      <c r="K49" s="50">
        <v>0</v>
      </c>
      <c r="L49" s="50">
        <v>0</v>
      </c>
      <c r="M49" s="50">
        <v>0</v>
      </c>
      <c r="N49" s="50">
        <v>0</v>
      </c>
      <c r="O49" s="50">
        <v>1</v>
      </c>
      <c r="P49" s="50">
        <v>0</v>
      </c>
      <c r="Q49" s="50">
        <v>0</v>
      </c>
      <c r="R49" s="50">
        <v>0</v>
      </c>
      <c r="S49" s="50">
        <v>1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31"/>
      <c r="AH49" s="31"/>
      <c r="AI49" s="31"/>
      <c r="AJ49" s="31"/>
      <c r="AK49" s="31"/>
      <c r="AL49" s="25">
        <f t="shared" si="1"/>
        <v>4</v>
      </c>
      <c r="AM49" s="26">
        <f t="shared" si="2"/>
        <v>4</v>
      </c>
      <c r="AN49" s="27">
        <f t="shared" si="3"/>
        <v>23.52941176470588</v>
      </c>
      <c r="AO49" s="28">
        <f t="shared" si="0"/>
        <v>23.52941176470588</v>
      </c>
      <c r="AP49" s="33"/>
      <c r="AQ49">
        <f t="shared" si="4"/>
        <v>2</v>
      </c>
      <c r="AR49">
        <f t="shared" si="5"/>
        <v>2</v>
      </c>
      <c r="AS49" t="s">
        <v>89</v>
      </c>
      <c r="AT49" s="51">
        <f t="shared" si="6"/>
        <v>23.52941176470588</v>
      </c>
      <c r="AU49">
        <f t="shared" si="7"/>
        <v>2</v>
      </c>
      <c r="AV49">
        <f t="shared" si="8"/>
        <v>0</v>
      </c>
      <c r="AW49">
        <f t="shared" si="9"/>
        <v>2</v>
      </c>
      <c r="AX49">
        <f t="shared" si="10"/>
        <v>0</v>
      </c>
      <c r="AY49">
        <f t="shared" si="11"/>
        <v>2</v>
      </c>
      <c r="AZ49">
        <f t="shared" si="12"/>
        <v>0</v>
      </c>
    </row>
    <row r="50" spans="1:52" ht="10.95" customHeight="1" thickBot="1" x14ac:dyDescent="0.35">
      <c r="A50" s="30">
        <v>43</v>
      </c>
      <c r="B50" t="s">
        <v>90</v>
      </c>
      <c r="C50" s="50">
        <v>0</v>
      </c>
      <c r="D50" s="50">
        <v>0</v>
      </c>
      <c r="E50" s="50">
        <v>1</v>
      </c>
      <c r="F50" s="50">
        <v>1</v>
      </c>
      <c r="G50" s="50">
        <v>0</v>
      </c>
      <c r="H50" s="50">
        <v>0</v>
      </c>
      <c r="I50" s="50">
        <v>0</v>
      </c>
      <c r="J50" s="50">
        <v>1</v>
      </c>
      <c r="K50" s="50">
        <v>0</v>
      </c>
      <c r="L50" s="50">
        <v>0</v>
      </c>
      <c r="M50" s="50">
        <v>0</v>
      </c>
      <c r="N50" s="50">
        <v>0</v>
      </c>
      <c r="O50" s="50">
        <v>1</v>
      </c>
      <c r="P50" s="50">
        <v>0</v>
      </c>
      <c r="Q50" s="50">
        <v>0</v>
      </c>
      <c r="R50" s="50">
        <v>0</v>
      </c>
      <c r="S50" s="50">
        <v>1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31"/>
      <c r="AH50" s="31"/>
      <c r="AI50" s="31"/>
      <c r="AJ50" s="31"/>
      <c r="AK50" s="31"/>
      <c r="AL50" s="25">
        <f t="shared" si="1"/>
        <v>5</v>
      </c>
      <c r="AM50" s="26">
        <f t="shared" si="2"/>
        <v>5</v>
      </c>
      <c r="AN50" s="27">
        <f t="shared" si="3"/>
        <v>29.411764705882355</v>
      </c>
      <c r="AO50" s="28">
        <f t="shared" si="0"/>
        <v>29.411764705882355</v>
      </c>
      <c r="AP50" s="33"/>
      <c r="AQ50">
        <f>J50+F50+G50+H50+I50+K50+P50+Q50+R50+T50</f>
        <v>2</v>
      </c>
      <c r="AR50">
        <f t="shared" si="5"/>
        <v>3</v>
      </c>
      <c r="AS50" t="s">
        <v>90</v>
      </c>
      <c r="AT50" s="51">
        <f t="shared" si="6"/>
        <v>29.411764705882355</v>
      </c>
      <c r="AU50">
        <f t="shared" si="7"/>
        <v>2</v>
      </c>
      <c r="AV50">
        <f t="shared" si="8"/>
        <v>0</v>
      </c>
      <c r="AW50">
        <f t="shared" si="9"/>
        <v>2</v>
      </c>
      <c r="AX50">
        <f t="shared" si="10"/>
        <v>0</v>
      </c>
      <c r="AY50">
        <f t="shared" si="11"/>
        <v>2</v>
      </c>
      <c r="AZ50">
        <f t="shared" si="12"/>
        <v>1</v>
      </c>
    </row>
    <row r="51" spans="1:52" ht="15" thickTop="1" x14ac:dyDescent="0.3">
      <c r="A51" s="35">
        <v>24</v>
      </c>
      <c r="B51" s="36" t="s">
        <v>38</v>
      </c>
      <c r="C51" s="37">
        <f t="shared" ref="C51:AK51" si="13">SUM(C8:C50)</f>
        <v>0</v>
      </c>
      <c r="D51" s="38">
        <f t="shared" si="13"/>
        <v>0</v>
      </c>
      <c r="E51" s="38">
        <f t="shared" si="13"/>
        <v>36</v>
      </c>
      <c r="F51" s="38">
        <f t="shared" si="13"/>
        <v>41</v>
      </c>
      <c r="G51" s="38">
        <f t="shared" si="13"/>
        <v>6</v>
      </c>
      <c r="H51" s="38">
        <f t="shared" si="13"/>
        <v>0</v>
      </c>
      <c r="I51" s="38">
        <f t="shared" si="13"/>
        <v>0</v>
      </c>
      <c r="J51" s="38">
        <f t="shared" si="13"/>
        <v>37</v>
      </c>
      <c r="K51" s="38">
        <f t="shared" si="13"/>
        <v>25</v>
      </c>
      <c r="L51" s="38">
        <f t="shared" si="13"/>
        <v>0</v>
      </c>
      <c r="M51" s="38">
        <f t="shared" si="13"/>
        <v>0</v>
      </c>
      <c r="N51" s="38">
        <f t="shared" si="13"/>
        <v>0</v>
      </c>
      <c r="O51" s="38">
        <f t="shared" si="13"/>
        <v>41</v>
      </c>
      <c r="P51" s="39">
        <f t="shared" si="13"/>
        <v>25</v>
      </c>
      <c r="Q51" s="39">
        <f t="shared" si="13"/>
        <v>0</v>
      </c>
      <c r="R51" s="39">
        <f t="shared" si="13"/>
        <v>5</v>
      </c>
      <c r="S51" s="39">
        <f t="shared" si="13"/>
        <v>43</v>
      </c>
      <c r="T51" s="39">
        <f t="shared" si="13"/>
        <v>0</v>
      </c>
      <c r="U51" s="39">
        <f t="shared" si="13"/>
        <v>0</v>
      </c>
      <c r="V51" s="39">
        <f t="shared" si="13"/>
        <v>0</v>
      </c>
      <c r="W51" s="39">
        <f t="shared" si="13"/>
        <v>0</v>
      </c>
      <c r="X51" s="39">
        <f t="shared" si="13"/>
        <v>0</v>
      </c>
      <c r="Y51" s="39">
        <f t="shared" si="13"/>
        <v>0</v>
      </c>
      <c r="Z51" s="39">
        <f t="shared" si="13"/>
        <v>0</v>
      </c>
      <c r="AA51" s="39">
        <f t="shared" si="13"/>
        <v>0</v>
      </c>
      <c r="AB51" s="39">
        <f t="shared" si="13"/>
        <v>0</v>
      </c>
      <c r="AC51" s="39">
        <f t="shared" si="13"/>
        <v>0</v>
      </c>
      <c r="AD51" s="39">
        <f t="shared" si="13"/>
        <v>0</v>
      </c>
      <c r="AE51" s="39">
        <f t="shared" si="13"/>
        <v>0</v>
      </c>
      <c r="AF51" s="39">
        <f t="shared" si="13"/>
        <v>0</v>
      </c>
      <c r="AG51" s="39">
        <f t="shared" si="13"/>
        <v>0</v>
      </c>
      <c r="AH51" s="39">
        <f t="shared" si="13"/>
        <v>0</v>
      </c>
      <c r="AI51" s="39">
        <f t="shared" si="13"/>
        <v>0</v>
      </c>
      <c r="AJ51" s="39">
        <f t="shared" si="13"/>
        <v>0</v>
      </c>
      <c r="AK51" s="39">
        <f t="shared" si="13"/>
        <v>0</v>
      </c>
      <c r="AL51" s="93" t="s">
        <v>39</v>
      </c>
      <c r="AM51" s="94"/>
      <c r="AN51" s="95"/>
      <c r="AO51" s="96">
        <f>AVERAGE(AO8:AO50)</f>
        <v>35.430916552667576</v>
      </c>
      <c r="AP51" s="96"/>
      <c r="AQ51">
        <f>AVERAGE(AQ8:AQ50)</f>
        <v>3.2325581395348837</v>
      </c>
      <c r="AR51">
        <f t="shared" ref="AR51:AZ51" si="14">AVERAGE(AR8:AR50)</f>
        <v>2.7441860465116279</v>
      </c>
      <c r="AT51">
        <f t="shared" si="14"/>
        <v>35.430916552667576</v>
      </c>
      <c r="AU51">
        <f t="shared" si="14"/>
        <v>1.8604651162790697</v>
      </c>
      <c r="AV51">
        <f t="shared" si="14"/>
        <v>0.72093023255813948</v>
      </c>
      <c r="AW51">
        <f t="shared" si="14"/>
        <v>1.9069767441860466</v>
      </c>
      <c r="AX51">
        <f t="shared" si="14"/>
        <v>0.69767441860465118</v>
      </c>
      <c r="AY51">
        <f t="shared" si="14"/>
        <v>1.9069767441860466</v>
      </c>
      <c r="AZ51">
        <f t="shared" si="14"/>
        <v>0.83720930232558144</v>
      </c>
    </row>
    <row r="52" spans="1:52" x14ac:dyDescent="0.3">
      <c r="A52" s="97" t="s">
        <v>40</v>
      </c>
      <c r="B52" s="40" t="s">
        <v>41</v>
      </c>
      <c r="C52" s="41">
        <f>(C51/(A51*C6))*100</f>
        <v>0</v>
      </c>
      <c r="D52" s="42">
        <f>(D51/(A51*D6))*100</f>
        <v>0</v>
      </c>
      <c r="E52" s="42">
        <f>(E51/(A51*E6))*100</f>
        <v>150</v>
      </c>
      <c r="F52" s="42">
        <f>(F51/(A51*F6))*100</f>
        <v>170.83333333333331</v>
      </c>
      <c r="G52" s="42">
        <f>(G51/(A51*G6))*100</f>
        <v>25</v>
      </c>
      <c r="H52" s="42">
        <f>(H51/(A51*H6))*100</f>
        <v>0</v>
      </c>
      <c r="I52" s="42">
        <f>(I51/(A51*I6))*100</f>
        <v>0</v>
      </c>
      <c r="J52" s="42">
        <f>(J51/(A51*J6))*100</f>
        <v>154.16666666666669</v>
      </c>
      <c r="K52" s="42">
        <f>(K51/(A51*K6))*100</f>
        <v>104.16666666666667</v>
      </c>
      <c r="L52" s="42">
        <f>(L51/(A51*L6))*100</f>
        <v>0</v>
      </c>
      <c r="M52" s="42">
        <f>(M51/(A51*M6))*100</f>
        <v>0</v>
      </c>
      <c r="N52" s="42">
        <f>(N51/(A51*N6))*100</f>
        <v>0</v>
      </c>
      <c r="O52" s="42">
        <f>(O51/(A51*O6))*100</f>
        <v>170.83333333333331</v>
      </c>
      <c r="P52" s="43">
        <f>(P51/(A51*P6))*100</f>
        <v>104.16666666666667</v>
      </c>
      <c r="Q52" s="43">
        <f>(Q51/(A51*Q6))*100</f>
        <v>0</v>
      </c>
      <c r="R52" s="43">
        <f>(R51/(A51*R6))*100</f>
        <v>20.833333333333336</v>
      </c>
      <c r="S52" s="43">
        <f>(S51/(A51*S6))*100</f>
        <v>179.16666666666669</v>
      </c>
      <c r="T52" s="43" t="e">
        <f>(T51/(A51*T6))*100</f>
        <v>#DIV/0!</v>
      </c>
      <c r="U52" s="43" t="e">
        <f>(U51/(A51*U6))*100</f>
        <v>#DIV/0!</v>
      </c>
      <c r="V52" s="43" t="e">
        <f>(V51/(A51*V6))*100</f>
        <v>#DIV/0!</v>
      </c>
      <c r="W52" s="43" t="e">
        <f>(W51/(A51*W6))*100</f>
        <v>#DIV/0!</v>
      </c>
      <c r="X52" s="43" t="e">
        <f>(X51/(A51*X6))*100</f>
        <v>#DIV/0!</v>
      </c>
      <c r="Y52" s="43" t="e">
        <f>(Y51/(A51*Y6))*100</f>
        <v>#DIV/0!</v>
      </c>
      <c r="Z52" s="43" t="e">
        <f>(Z51/(A51*Z6))*100</f>
        <v>#DIV/0!</v>
      </c>
      <c r="AA52" s="43" t="e">
        <f>(AA51/(A51*AA6))*100</f>
        <v>#DIV/0!</v>
      </c>
      <c r="AB52" s="43" t="e">
        <f>(AB51/(A51*AB6))*100</f>
        <v>#DIV/0!</v>
      </c>
      <c r="AC52" s="43" t="e">
        <f>(AC51/(A51*AC6))*100</f>
        <v>#DIV/0!</v>
      </c>
      <c r="AD52" s="43" t="e">
        <f>(AD51/(A51*AD6))*100</f>
        <v>#DIV/0!</v>
      </c>
      <c r="AE52" s="43" t="e">
        <f>(AE51/(A51*AE6))*100</f>
        <v>#DIV/0!</v>
      </c>
      <c r="AF52" s="43" t="e">
        <f>(AF51/(A51*AF6))*100</f>
        <v>#DIV/0!</v>
      </c>
      <c r="AG52" s="43" t="e">
        <f>(AG51/(A51*AG6))*100</f>
        <v>#DIV/0!</v>
      </c>
      <c r="AH52" s="43" t="e">
        <f>(AH51/(A51*AH6))*100</f>
        <v>#DIV/0!</v>
      </c>
      <c r="AI52" s="43" t="e">
        <f>(AI51/(A51*AI6))*100</f>
        <v>#DIV/0!</v>
      </c>
      <c r="AJ52" s="43" t="e">
        <f>(AJ51/(A51*AJ6))*100</f>
        <v>#DIV/0!</v>
      </c>
      <c r="AK52" s="43" t="e">
        <f>(AK51/(A51*AK6))*100</f>
        <v>#DIV/0!</v>
      </c>
      <c r="AL52" s="98" t="s">
        <v>42</v>
      </c>
      <c r="AM52" s="99"/>
      <c r="AN52" s="100"/>
      <c r="AO52" s="101">
        <f>MIN(AO8:AO50)</f>
        <v>23.52941176470588</v>
      </c>
      <c r="AP52" s="101"/>
    </row>
    <row r="53" spans="1:52" x14ac:dyDescent="0.3">
      <c r="A53" s="97"/>
      <c r="B53" s="44" t="s">
        <v>43</v>
      </c>
      <c r="C53" s="45">
        <f>C51/(A51*C6)</f>
        <v>0</v>
      </c>
      <c r="D53" s="46">
        <f>D51/(A51*D6)</f>
        <v>0</v>
      </c>
      <c r="E53" s="46">
        <f>E51/(A51*E6)</f>
        <v>1.5</v>
      </c>
      <c r="F53" s="46">
        <f>F51/(A51*F6)</f>
        <v>1.7083333333333333</v>
      </c>
      <c r="G53" s="46">
        <f>G51/(A51*G6)</f>
        <v>0.25</v>
      </c>
      <c r="H53" s="46">
        <f>H51/(A51*H6)</f>
        <v>0</v>
      </c>
      <c r="I53" s="46">
        <f>I51/(A51*I6)</f>
        <v>0</v>
      </c>
      <c r="J53" s="46">
        <f>J51/(A51*J6)</f>
        <v>1.5416666666666667</v>
      </c>
      <c r="K53" s="46">
        <f>K51/(A51*K6)</f>
        <v>1.0416666666666667</v>
      </c>
      <c r="L53" s="46">
        <f>L51/(A51*L6)</f>
        <v>0</v>
      </c>
      <c r="M53" s="46">
        <f>M51/(A51*M6)</f>
        <v>0</v>
      </c>
      <c r="N53" s="46">
        <f>N51/(A51*N6)</f>
        <v>0</v>
      </c>
      <c r="O53" s="46">
        <f>O51/(A51*O6)</f>
        <v>1.7083333333333333</v>
      </c>
      <c r="P53" s="47">
        <f>P51/(A51*P6)</f>
        <v>1.0416666666666667</v>
      </c>
      <c r="Q53" s="47">
        <f>Q51/(A51*Q6)</f>
        <v>0</v>
      </c>
      <c r="R53" s="47">
        <f>R51/(A51*R6)</f>
        <v>0.20833333333333334</v>
      </c>
      <c r="S53" s="47">
        <f>S51/(A51*S6)</f>
        <v>1.7916666666666667</v>
      </c>
      <c r="T53" s="47" t="e">
        <f>T51/(A51*T6)</f>
        <v>#DIV/0!</v>
      </c>
      <c r="U53" s="47" t="e">
        <f>U51/(A51*U6)</f>
        <v>#DIV/0!</v>
      </c>
      <c r="V53" s="47" t="e">
        <f>V51/(A51*V6)</f>
        <v>#DIV/0!</v>
      </c>
      <c r="W53" s="47" t="e">
        <f>W51/(A51*W6)</f>
        <v>#DIV/0!</v>
      </c>
      <c r="X53" s="47" t="e">
        <f>X51/(A51*X6)</f>
        <v>#DIV/0!</v>
      </c>
      <c r="Y53" s="47" t="e">
        <f>Y51/(A51*Y6)</f>
        <v>#DIV/0!</v>
      </c>
      <c r="Z53" s="47" t="e">
        <f>Z51/(A51*Z6)</f>
        <v>#DIV/0!</v>
      </c>
      <c r="AA53" s="47" t="e">
        <f>AA51/(A51*AA6)</f>
        <v>#DIV/0!</v>
      </c>
      <c r="AB53" s="47" t="e">
        <f>AB51/(A51*AB6)</f>
        <v>#DIV/0!</v>
      </c>
      <c r="AC53" s="47" t="e">
        <f>AC51/(A51*AC6)</f>
        <v>#DIV/0!</v>
      </c>
      <c r="AD53" s="47" t="e">
        <f>AD51/(A51*AD6)</f>
        <v>#DIV/0!</v>
      </c>
      <c r="AE53" s="47" t="e">
        <f>AE51/(A51*AE6)</f>
        <v>#DIV/0!</v>
      </c>
      <c r="AF53" s="47" t="e">
        <f>AF51/(A51*AF6)</f>
        <v>#DIV/0!</v>
      </c>
      <c r="AG53" s="47" t="e">
        <f>AG51/(A51*AG6)</f>
        <v>#DIV/0!</v>
      </c>
      <c r="AH53" s="47" t="e">
        <f>AH51/(A51*AH6)</f>
        <v>#DIV/0!</v>
      </c>
      <c r="AI53" s="47" t="e">
        <f>AI51/(A51*AI6)</f>
        <v>#DIV/0!</v>
      </c>
      <c r="AJ53" s="47" t="e">
        <f>AJ51/(A51*AJ6)</f>
        <v>#DIV/0!</v>
      </c>
      <c r="AK53" s="47" t="e">
        <f>AK51/(A51*AK6)</f>
        <v>#DIV/0!</v>
      </c>
      <c r="AL53" s="102" t="s">
        <v>44</v>
      </c>
      <c r="AM53" s="103"/>
      <c r="AN53" s="104"/>
      <c r="AO53" s="105">
        <f>MAX(AO8:AO50)</f>
        <v>52.941176470588239</v>
      </c>
      <c r="AP53" s="105"/>
    </row>
    <row r="54" spans="1:52" ht="31.8" x14ac:dyDescent="0.3">
      <c r="A54" s="97"/>
      <c r="B54" s="40" t="s">
        <v>45</v>
      </c>
      <c r="C54" s="48" t="str">
        <f>IF(C53&gt;0.7,"Mudah",IF(AND(C53&gt;0.3,C53&lt;=0.7),"Sedang","Sukar"))</f>
        <v>Sukar</v>
      </c>
      <c r="D54" s="48" t="str">
        <f t="shared" ref="D54:AK54" si="15">IF(D53&gt;0.7,"Mudah",IF(AND(D53&gt;0.3,D53&lt;=0.7),"Sedang","Sukar"))</f>
        <v>Sukar</v>
      </c>
      <c r="E54" s="48" t="str">
        <f t="shared" si="15"/>
        <v>Mudah</v>
      </c>
      <c r="F54" s="48" t="str">
        <f t="shared" si="15"/>
        <v>Mudah</v>
      </c>
      <c r="G54" s="48" t="str">
        <f t="shared" si="15"/>
        <v>Sukar</v>
      </c>
      <c r="H54" s="48" t="str">
        <f t="shared" si="15"/>
        <v>Sukar</v>
      </c>
      <c r="I54" s="48" t="str">
        <f t="shared" si="15"/>
        <v>Sukar</v>
      </c>
      <c r="J54" s="48" t="str">
        <f t="shared" si="15"/>
        <v>Mudah</v>
      </c>
      <c r="K54" s="48" t="str">
        <f t="shared" si="15"/>
        <v>Mudah</v>
      </c>
      <c r="L54" s="48" t="str">
        <f t="shared" si="15"/>
        <v>Sukar</v>
      </c>
      <c r="M54" s="48" t="str">
        <f t="shared" si="15"/>
        <v>Sukar</v>
      </c>
      <c r="N54" s="48" t="str">
        <f t="shared" si="15"/>
        <v>Sukar</v>
      </c>
      <c r="O54" s="48" t="str">
        <f t="shared" si="15"/>
        <v>Mudah</v>
      </c>
      <c r="P54" s="49" t="str">
        <f t="shared" si="15"/>
        <v>Mudah</v>
      </c>
      <c r="Q54" s="49" t="str">
        <f t="shared" si="15"/>
        <v>Sukar</v>
      </c>
      <c r="R54" s="49" t="str">
        <f t="shared" si="15"/>
        <v>Sukar</v>
      </c>
      <c r="S54" s="49" t="str">
        <f t="shared" si="15"/>
        <v>Mudah</v>
      </c>
      <c r="T54" s="49" t="e">
        <f t="shared" si="15"/>
        <v>#DIV/0!</v>
      </c>
      <c r="U54" s="49" t="e">
        <f t="shared" si="15"/>
        <v>#DIV/0!</v>
      </c>
      <c r="V54" s="49" t="e">
        <f t="shared" si="15"/>
        <v>#DIV/0!</v>
      </c>
      <c r="W54" s="49" t="e">
        <f t="shared" si="15"/>
        <v>#DIV/0!</v>
      </c>
      <c r="X54" s="49" t="e">
        <f t="shared" si="15"/>
        <v>#DIV/0!</v>
      </c>
      <c r="Y54" s="49" t="e">
        <f t="shared" si="15"/>
        <v>#DIV/0!</v>
      </c>
      <c r="Z54" s="49" t="e">
        <f t="shared" si="15"/>
        <v>#DIV/0!</v>
      </c>
      <c r="AA54" s="49" t="e">
        <f t="shared" si="15"/>
        <v>#DIV/0!</v>
      </c>
      <c r="AB54" s="49" t="e">
        <f t="shared" si="15"/>
        <v>#DIV/0!</v>
      </c>
      <c r="AC54" s="49" t="e">
        <f t="shared" si="15"/>
        <v>#DIV/0!</v>
      </c>
      <c r="AD54" s="49" t="e">
        <f t="shared" si="15"/>
        <v>#DIV/0!</v>
      </c>
      <c r="AE54" s="49" t="e">
        <f t="shared" si="15"/>
        <v>#DIV/0!</v>
      </c>
      <c r="AF54" s="49" t="e">
        <f t="shared" si="15"/>
        <v>#DIV/0!</v>
      </c>
      <c r="AG54" s="49" t="e">
        <f t="shared" si="15"/>
        <v>#DIV/0!</v>
      </c>
      <c r="AH54" s="49" t="e">
        <f t="shared" si="15"/>
        <v>#DIV/0!</v>
      </c>
      <c r="AI54" s="49" t="e">
        <f t="shared" si="15"/>
        <v>#DIV/0!</v>
      </c>
      <c r="AJ54" s="49" t="e">
        <f t="shared" si="15"/>
        <v>#DIV/0!</v>
      </c>
      <c r="AK54" s="49" t="e">
        <f t="shared" si="15"/>
        <v>#DIV/0!</v>
      </c>
      <c r="AL54" s="106" t="s">
        <v>46</v>
      </c>
      <c r="AM54" s="107"/>
      <c r="AN54" s="108"/>
      <c r="AO54" s="109" t="str">
        <f xml:space="preserve"> A51&amp;"  orang"</f>
        <v>24  orang</v>
      </c>
      <c r="AP54" s="109"/>
    </row>
    <row r="55" spans="1:52" x14ac:dyDescent="0.3">
      <c r="A55" s="97"/>
      <c r="B55" s="44" t="s">
        <v>47</v>
      </c>
      <c r="C55" s="45" t="e">
        <f>CORREL(C8:C50,AL8:AL50)</f>
        <v>#DIV/0!</v>
      </c>
      <c r="D55" s="46" t="e">
        <f>CORREL(D8:D50,AL8:AL50)</f>
        <v>#DIV/0!</v>
      </c>
      <c r="E55" s="46">
        <f>CORREL(E8:E50,AL8:AL50)</f>
        <v>0.62021824734000497</v>
      </c>
      <c r="F55" s="46">
        <f>CORREL(F8:F50,AL8:AL50)</f>
        <v>-0.226738000211686</v>
      </c>
      <c r="G55" s="46">
        <f>CORREL(G8:G50,AL8:AL50)</f>
        <v>0.60003441659830004</v>
      </c>
      <c r="H55" s="46" t="e">
        <f>CORREL(H8:H50,AL8:AL50)</f>
        <v>#DIV/0!</v>
      </c>
      <c r="I55" s="46" t="e">
        <f>CORREL(I8:I50,AL8:AL50)</f>
        <v>#DIV/0!</v>
      </c>
      <c r="J55" s="46">
        <f>CORREL(J8:J50,AL8:AL50)</f>
        <v>0.14648218126721593</v>
      </c>
      <c r="K55" s="46">
        <f>CORREL(K8:K50,AL8:AL50)</f>
        <v>0.73468013000168664</v>
      </c>
      <c r="L55" s="46" t="e">
        <f>CORREL(L8:L50,AL8:AL50)</f>
        <v>#DIV/0!</v>
      </c>
      <c r="M55" s="46" t="e">
        <f>CORREL(M8:M50,AL8:AL50)</f>
        <v>#DIV/0!</v>
      </c>
      <c r="N55" s="46" t="e">
        <f>CORREL(N8:N50,AL8:AL50)</f>
        <v>#DIV/0!</v>
      </c>
      <c r="O55" s="46">
        <f>CORREL(O8:O50,AL8:AL50)</f>
        <v>0.31064891367585346</v>
      </c>
      <c r="P55" s="47">
        <f>CORREL(P8:P50,AL8:AL50)</f>
        <v>0.76745113165113932</v>
      </c>
      <c r="Q55" s="47" t="e">
        <f>CORREL(Q8:Q50,AL8:AL50)</f>
        <v>#DIV/0!</v>
      </c>
      <c r="R55" s="47">
        <f>CORREL(R8:R50,AL8:AL50)</f>
        <v>0.59933772750684011</v>
      </c>
      <c r="S55" s="47" t="e">
        <f>CORREL(S8:S50,AL8:AL50)</f>
        <v>#DIV/0!</v>
      </c>
      <c r="T55" s="47" t="e">
        <f>CORREL(T8:T50,AL8:AL50)</f>
        <v>#DIV/0!</v>
      </c>
      <c r="U55" s="47" t="e">
        <f>CORREL(U8:U50,AL8:AL50)</f>
        <v>#DIV/0!</v>
      </c>
      <c r="V55" s="47" t="e">
        <f>CORREL(V8:V50,AL8:AL50)</f>
        <v>#DIV/0!</v>
      </c>
      <c r="W55" s="47" t="e">
        <f>CORREL(W8:W50,AL8:AL50)</f>
        <v>#DIV/0!</v>
      </c>
      <c r="X55" s="47" t="e">
        <f>CORREL(X8:X50,AL8:AL50)</f>
        <v>#DIV/0!</v>
      </c>
      <c r="Y55" s="47" t="e">
        <f>CORREL(Y8:Y50,AL8:AL50)</f>
        <v>#DIV/0!</v>
      </c>
      <c r="Z55" s="47" t="e">
        <f>CORREL(Z8:Z50,AL8:AL50)</f>
        <v>#DIV/0!</v>
      </c>
      <c r="AA55" s="47" t="e">
        <f>CORREL(AA8:AA50,AL8:AL50)</f>
        <v>#DIV/0!</v>
      </c>
      <c r="AB55" s="47" t="e">
        <f>CORREL(AB8:AB50,AL8:AL50)</f>
        <v>#DIV/0!</v>
      </c>
      <c r="AC55" s="47" t="e">
        <f>CORREL(AC8:AC50,AL8:AL50)</f>
        <v>#DIV/0!</v>
      </c>
      <c r="AD55" s="47" t="e">
        <f>CORREL(AD8:AD50,AL8:AL50)</f>
        <v>#DIV/0!</v>
      </c>
      <c r="AE55" s="47" t="e">
        <f>CORREL(AE8:AE50,AL8:AL50)</f>
        <v>#DIV/0!</v>
      </c>
      <c r="AF55" s="47" t="e">
        <f>CORREL(AF8:AF50,AL8:AL50)</f>
        <v>#DIV/0!</v>
      </c>
      <c r="AG55" s="47" t="e">
        <f>CORREL(AG8:AG50,AL8:AL50)</f>
        <v>#DIV/0!</v>
      </c>
      <c r="AH55" s="47" t="e">
        <f>CORREL(AH8:AH50,AL8:AL50)</f>
        <v>#DIV/0!</v>
      </c>
      <c r="AI55" s="47" t="e">
        <f>CORREL(AI8:AI50,AL8:AL50)</f>
        <v>#DIV/0!</v>
      </c>
      <c r="AJ55" s="47" t="e">
        <f>CORREL(AJ8:AJ50,AL8:AL50)</f>
        <v>#DIV/0!</v>
      </c>
      <c r="AK55" s="47" t="e">
        <f>CORREL(AK8:AK50,AL8:AL50)</f>
        <v>#DIV/0!</v>
      </c>
      <c r="AL55" s="110" t="s">
        <v>48</v>
      </c>
      <c r="AM55" s="111"/>
      <c r="AN55" s="112"/>
      <c r="AO55" s="105" t="str">
        <f>DCOUNT(AO6:AP50,"Rataan nilai Seluruh Aspek",AP1:AP2)&amp;"  orang"</f>
        <v>0  orang</v>
      </c>
      <c r="AP55" s="105"/>
    </row>
  </sheetData>
  <mergeCells count="21">
    <mergeCell ref="AO6:AO7"/>
    <mergeCell ref="AP6:AP7"/>
    <mergeCell ref="AL51:AN51"/>
    <mergeCell ref="AO51:AP51"/>
    <mergeCell ref="A52:A55"/>
    <mergeCell ref="AL52:AN52"/>
    <mergeCell ref="AO52:AP52"/>
    <mergeCell ref="AL53:AN53"/>
    <mergeCell ref="AO53:AP53"/>
    <mergeCell ref="AL54:AN54"/>
    <mergeCell ref="AO54:AP54"/>
    <mergeCell ref="AL55:AN55"/>
    <mergeCell ref="AO55:AP55"/>
    <mergeCell ref="A1:AN1"/>
    <mergeCell ref="A2:AN2"/>
    <mergeCell ref="A3:AN3"/>
    <mergeCell ref="A5:A7"/>
    <mergeCell ref="C5:AK5"/>
    <mergeCell ref="AM5:AM7"/>
    <mergeCell ref="AN5:AN7"/>
    <mergeCell ref="AL6:AL7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EFB3-606B-4CF9-B48A-CAC1766625E5}">
  <dimension ref="A1:AP120"/>
  <sheetViews>
    <sheetView topLeftCell="A100" workbookViewId="0">
      <selection activeCell="C121" sqref="C121"/>
    </sheetView>
  </sheetViews>
  <sheetFormatPr defaultRowHeight="14.4" x14ac:dyDescent="0.3"/>
  <cols>
    <col min="1" max="1" width="3.77734375" customWidth="1"/>
    <col min="2" max="2" width="10.21875" bestFit="1" customWidth="1"/>
    <col min="3" max="40" width="3.77734375" customWidth="1"/>
  </cols>
  <sheetData>
    <row r="1" spans="1:40" x14ac:dyDescent="0.3">
      <c r="A1" s="75" t="s">
        <v>30</v>
      </c>
      <c r="B1" s="8" t="s">
        <v>31</v>
      </c>
      <c r="C1" s="78" t="s">
        <v>32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80"/>
      <c r="AL1" s="9" t="s">
        <v>33</v>
      </c>
      <c r="AM1" s="81" t="s">
        <v>34</v>
      </c>
      <c r="AN1" s="84" t="s">
        <v>2</v>
      </c>
    </row>
    <row r="2" spans="1:40" x14ac:dyDescent="0.3">
      <c r="A2" s="76"/>
      <c r="B2" s="12" t="s">
        <v>34</v>
      </c>
      <c r="C2" s="13">
        <v>1</v>
      </c>
      <c r="D2" s="14">
        <v>1</v>
      </c>
      <c r="E2" s="14">
        <v>1</v>
      </c>
      <c r="F2" s="14">
        <v>1</v>
      </c>
      <c r="G2" s="14">
        <v>1</v>
      </c>
      <c r="H2" s="14">
        <v>1</v>
      </c>
      <c r="I2" s="14">
        <v>1</v>
      </c>
      <c r="J2" s="14">
        <v>1</v>
      </c>
      <c r="K2" s="14">
        <v>1</v>
      </c>
      <c r="L2" s="14">
        <v>1</v>
      </c>
      <c r="M2" s="14">
        <v>1</v>
      </c>
      <c r="N2" s="14">
        <v>1</v>
      </c>
      <c r="O2" s="14">
        <v>1</v>
      </c>
      <c r="P2" s="14">
        <v>1</v>
      </c>
      <c r="Q2" s="14">
        <v>1</v>
      </c>
      <c r="R2" s="14">
        <v>1</v>
      </c>
      <c r="S2" s="14">
        <v>1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5"/>
      <c r="AL2" s="87">
        <f>SUM(C2:AK2)</f>
        <v>17</v>
      </c>
      <c r="AM2" s="82"/>
      <c r="AN2" s="85"/>
    </row>
    <row r="3" spans="1:40" ht="15" thickBot="1" x14ac:dyDescent="0.35">
      <c r="A3" s="77"/>
      <c r="B3" s="16" t="s">
        <v>37</v>
      </c>
      <c r="C3" s="17">
        <v>1</v>
      </c>
      <c r="D3" s="18">
        <v>2</v>
      </c>
      <c r="E3" s="18">
        <v>3</v>
      </c>
      <c r="F3" s="18">
        <v>4</v>
      </c>
      <c r="G3" s="18">
        <v>5</v>
      </c>
      <c r="H3" s="18">
        <v>6</v>
      </c>
      <c r="I3" s="18">
        <v>7</v>
      </c>
      <c r="J3" s="18">
        <v>8</v>
      </c>
      <c r="K3" s="18">
        <v>9</v>
      </c>
      <c r="L3" s="18">
        <v>10</v>
      </c>
      <c r="M3" s="18">
        <v>11</v>
      </c>
      <c r="N3" s="18">
        <v>12</v>
      </c>
      <c r="O3" s="18">
        <v>13</v>
      </c>
      <c r="P3" s="18">
        <v>14</v>
      </c>
      <c r="Q3" s="18">
        <v>15</v>
      </c>
      <c r="R3" s="18">
        <v>16</v>
      </c>
      <c r="S3" s="18">
        <v>17</v>
      </c>
      <c r="T3" s="18">
        <v>18</v>
      </c>
      <c r="U3" s="18">
        <v>19</v>
      </c>
      <c r="V3" s="18">
        <v>20</v>
      </c>
      <c r="W3" s="18">
        <v>21</v>
      </c>
      <c r="X3" s="18">
        <v>22</v>
      </c>
      <c r="Y3" s="18">
        <v>23</v>
      </c>
      <c r="Z3" s="18">
        <v>24</v>
      </c>
      <c r="AA3" s="18">
        <v>25</v>
      </c>
      <c r="AB3" s="19">
        <v>26</v>
      </c>
      <c r="AC3" s="19">
        <v>27</v>
      </c>
      <c r="AD3" s="19">
        <v>28</v>
      </c>
      <c r="AE3" s="19">
        <v>29</v>
      </c>
      <c r="AF3" s="19">
        <v>30</v>
      </c>
      <c r="AG3" s="19">
        <v>31</v>
      </c>
      <c r="AH3" s="19">
        <v>32</v>
      </c>
      <c r="AI3" s="19">
        <v>33</v>
      </c>
      <c r="AJ3" s="19">
        <v>34</v>
      </c>
      <c r="AK3" s="20">
        <v>35</v>
      </c>
      <c r="AL3" s="88"/>
      <c r="AM3" s="83"/>
      <c r="AN3" s="86"/>
    </row>
    <row r="4" spans="1:40" ht="15" thickTop="1" x14ac:dyDescent="0.3">
      <c r="A4" s="21">
        <v>1</v>
      </c>
      <c r="B4" t="s">
        <v>49</v>
      </c>
      <c r="C4" s="50">
        <v>0</v>
      </c>
      <c r="D4" s="50">
        <v>0</v>
      </c>
      <c r="E4" s="50">
        <v>1</v>
      </c>
      <c r="F4" s="50">
        <v>1</v>
      </c>
      <c r="G4" s="50">
        <v>1</v>
      </c>
      <c r="H4" s="50">
        <v>0</v>
      </c>
      <c r="I4" s="50">
        <v>0</v>
      </c>
      <c r="J4" s="50">
        <v>1</v>
      </c>
      <c r="K4" s="50">
        <v>1</v>
      </c>
      <c r="L4" s="50">
        <v>0</v>
      </c>
      <c r="M4" s="50">
        <v>0</v>
      </c>
      <c r="N4" s="50">
        <v>0</v>
      </c>
      <c r="O4" s="50">
        <v>1</v>
      </c>
      <c r="P4" s="50">
        <v>1</v>
      </c>
      <c r="Q4" s="50">
        <v>0</v>
      </c>
      <c r="R4" s="50">
        <v>1</v>
      </c>
      <c r="S4" s="50">
        <v>1</v>
      </c>
      <c r="T4" s="22"/>
      <c r="U4" s="22"/>
      <c r="V4" s="22"/>
      <c r="W4" s="22"/>
      <c r="X4" s="22"/>
      <c r="Y4" s="22"/>
      <c r="Z4" s="22"/>
      <c r="AA4" s="22"/>
      <c r="AB4" s="23"/>
      <c r="AC4" s="23"/>
      <c r="AD4" s="23"/>
      <c r="AE4" s="23"/>
      <c r="AF4" s="23"/>
      <c r="AG4" s="24"/>
      <c r="AH4" s="24"/>
      <c r="AI4" s="24"/>
      <c r="AJ4" s="24"/>
      <c r="AK4" s="24"/>
      <c r="AL4" s="25">
        <f>SUM(C4:AK4)</f>
        <v>9</v>
      </c>
      <c r="AM4" s="26">
        <f>AL4</f>
        <v>9</v>
      </c>
      <c r="AN4" s="27">
        <f>AM4/AL$6*100</f>
        <v>128.57142857142858</v>
      </c>
    </row>
    <row r="5" spans="1:40" x14ac:dyDescent="0.3">
      <c r="A5" s="30">
        <v>2</v>
      </c>
      <c r="B5" t="s">
        <v>50</v>
      </c>
      <c r="C5" s="50">
        <v>0</v>
      </c>
      <c r="D5" s="50">
        <v>0</v>
      </c>
      <c r="E5" s="50">
        <v>1</v>
      </c>
      <c r="F5" s="50">
        <v>0</v>
      </c>
      <c r="G5" s="50">
        <v>1</v>
      </c>
      <c r="H5" s="50">
        <v>0</v>
      </c>
      <c r="I5" s="50">
        <v>0</v>
      </c>
      <c r="J5" s="50">
        <v>1</v>
      </c>
      <c r="K5" s="50">
        <v>1</v>
      </c>
      <c r="L5" s="50">
        <v>0</v>
      </c>
      <c r="M5" s="50">
        <v>0</v>
      </c>
      <c r="N5" s="50">
        <v>0</v>
      </c>
      <c r="O5" s="50">
        <v>1</v>
      </c>
      <c r="P5" s="50">
        <v>1</v>
      </c>
      <c r="Q5" s="50">
        <v>0</v>
      </c>
      <c r="R5" s="50">
        <v>1</v>
      </c>
      <c r="S5" s="50">
        <v>1</v>
      </c>
      <c r="T5" s="22"/>
      <c r="U5" s="22"/>
      <c r="V5" s="22"/>
      <c r="W5" s="22"/>
      <c r="X5" s="22"/>
      <c r="Y5" s="22"/>
      <c r="Z5" s="22"/>
      <c r="AA5" s="22"/>
      <c r="AB5" s="23"/>
      <c r="AC5" s="23"/>
      <c r="AD5" s="23"/>
      <c r="AE5" s="23"/>
      <c r="AF5" s="23"/>
      <c r="AG5" s="31"/>
      <c r="AH5" s="31"/>
      <c r="AI5" s="31"/>
      <c r="AJ5" s="31"/>
      <c r="AK5" s="31"/>
      <c r="AL5" s="25">
        <f t="shared" ref="AL5:AL11" si="0">SUM(C5:AK5)</f>
        <v>8</v>
      </c>
      <c r="AM5" s="26">
        <f t="shared" ref="AM5:AM11" si="1">AL5</f>
        <v>8</v>
      </c>
      <c r="AN5" s="27">
        <f t="shared" ref="AN5:AN6" si="2">AM5/AL$6*100</f>
        <v>114.28571428571428</v>
      </c>
    </row>
    <row r="6" spans="1:40" x14ac:dyDescent="0.3">
      <c r="A6" s="30">
        <v>3</v>
      </c>
      <c r="B6" t="s">
        <v>51</v>
      </c>
      <c r="C6" s="50">
        <v>0</v>
      </c>
      <c r="D6" s="50">
        <v>0</v>
      </c>
      <c r="E6" s="50">
        <v>1</v>
      </c>
      <c r="F6" s="50">
        <v>1</v>
      </c>
      <c r="G6" s="50">
        <v>0</v>
      </c>
      <c r="H6" s="50">
        <v>0</v>
      </c>
      <c r="I6" s="50">
        <v>0</v>
      </c>
      <c r="J6" s="50">
        <v>1</v>
      </c>
      <c r="K6" s="50">
        <v>1</v>
      </c>
      <c r="L6" s="50">
        <v>0</v>
      </c>
      <c r="M6" s="50">
        <v>0</v>
      </c>
      <c r="N6" s="50">
        <v>0</v>
      </c>
      <c r="O6" s="50">
        <v>1</v>
      </c>
      <c r="P6" s="50">
        <v>1</v>
      </c>
      <c r="Q6" s="50">
        <v>0</v>
      </c>
      <c r="R6" s="50">
        <v>0</v>
      </c>
      <c r="S6" s="50">
        <v>1</v>
      </c>
      <c r="T6" s="22"/>
      <c r="U6" s="22"/>
      <c r="V6" s="22"/>
      <c r="W6" s="22"/>
      <c r="X6" s="22"/>
      <c r="Y6" s="22"/>
      <c r="Z6" s="22"/>
      <c r="AA6" s="22"/>
      <c r="AB6" s="23"/>
      <c r="AC6" s="23"/>
      <c r="AD6" s="23"/>
      <c r="AE6" s="23"/>
      <c r="AF6" s="23"/>
      <c r="AG6" s="31"/>
      <c r="AH6" s="31"/>
      <c r="AI6" s="31"/>
      <c r="AJ6" s="31"/>
      <c r="AK6" s="31"/>
      <c r="AL6" s="25">
        <f t="shared" si="0"/>
        <v>7</v>
      </c>
      <c r="AM6" s="26">
        <f t="shared" si="1"/>
        <v>7</v>
      </c>
      <c r="AN6" s="27">
        <f t="shared" si="2"/>
        <v>100</v>
      </c>
    </row>
    <row r="7" spans="1:40" x14ac:dyDescent="0.3">
      <c r="A7" s="30">
        <v>4</v>
      </c>
      <c r="B7" t="s">
        <v>52</v>
      </c>
      <c r="C7" s="50">
        <v>0</v>
      </c>
      <c r="D7" s="50">
        <v>0</v>
      </c>
      <c r="E7" s="50">
        <v>1</v>
      </c>
      <c r="F7" s="50">
        <v>1</v>
      </c>
      <c r="G7" s="50">
        <v>1</v>
      </c>
      <c r="H7" s="50">
        <v>0</v>
      </c>
      <c r="I7" s="50">
        <v>0</v>
      </c>
      <c r="J7" s="50">
        <v>1</v>
      </c>
      <c r="K7" s="50">
        <v>1</v>
      </c>
      <c r="L7" s="50">
        <v>0</v>
      </c>
      <c r="M7" s="50">
        <v>0</v>
      </c>
      <c r="N7" s="50">
        <v>0</v>
      </c>
      <c r="O7" s="50">
        <v>1</v>
      </c>
      <c r="P7" s="50">
        <v>0</v>
      </c>
      <c r="Q7" s="50">
        <v>0</v>
      </c>
      <c r="R7" s="50">
        <v>1</v>
      </c>
      <c r="S7" s="50">
        <v>1</v>
      </c>
      <c r="T7" s="22"/>
      <c r="U7" s="22"/>
      <c r="V7" s="22"/>
      <c r="W7" s="22"/>
      <c r="X7" s="22"/>
      <c r="Y7" s="22"/>
      <c r="Z7" s="22"/>
      <c r="AA7" s="22"/>
      <c r="AB7" s="23"/>
      <c r="AC7" s="23"/>
      <c r="AD7" s="23"/>
      <c r="AE7" s="23"/>
      <c r="AF7" s="23"/>
      <c r="AG7" s="31"/>
      <c r="AH7" s="31"/>
      <c r="AI7" s="31"/>
      <c r="AJ7" s="31"/>
      <c r="AK7" s="31"/>
      <c r="AL7" s="25">
        <f t="shared" si="0"/>
        <v>8</v>
      </c>
      <c r="AM7" s="26">
        <f t="shared" si="1"/>
        <v>8</v>
      </c>
      <c r="AN7" s="27">
        <v>81</v>
      </c>
    </row>
    <row r="8" spans="1:40" x14ac:dyDescent="0.3">
      <c r="A8" s="30">
        <v>5</v>
      </c>
      <c r="B8" t="s">
        <v>53</v>
      </c>
      <c r="C8" s="50">
        <v>0</v>
      </c>
      <c r="D8" s="50">
        <v>0</v>
      </c>
      <c r="E8" s="50">
        <v>1</v>
      </c>
      <c r="F8" s="50">
        <v>0</v>
      </c>
      <c r="G8" s="50">
        <v>1</v>
      </c>
      <c r="H8" s="50">
        <v>0</v>
      </c>
      <c r="I8" s="50">
        <v>0</v>
      </c>
      <c r="J8" s="50">
        <v>1</v>
      </c>
      <c r="K8" s="50">
        <v>1</v>
      </c>
      <c r="L8" s="50">
        <v>0</v>
      </c>
      <c r="M8" s="50">
        <v>0</v>
      </c>
      <c r="N8" s="50">
        <v>0</v>
      </c>
      <c r="O8" s="50">
        <v>1</v>
      </c>
      <c r="P8" s="50">
        <v>1</v>
      </c>
      <c r="Q8" s="50">
        <v>0</v>
      </c>
      <c r="R8" s="50">
        <v>0</v>
      </c>
      <c r="S8" s="50">
        <v>1</v>
      </c>
      <c r="T8" s="22"/>
      <c r="U8" s="22"/>
      <c r="V8" s="22"/>
      <c r="W8" s="22"/>
      <c r="X8" s="22"/>
      <c r="Y8" s="22"/>
      <c r="Z8" s="22"/>
      <c r="AA8" s="22"/>
      <c r="AB8" s="23"/>
      <c r="AC8" s="23"/>
      <c r="AD8" s="23"/>
      <c r="AE8" s="23"/>
      <c r="AF8" s="23"/>
      <c r="AG8" s="31"/>
      <c r="AH8" s="31"/>
      <c r="AI8" s="31"/>
      <c r="AJ8" s="31"/>
      <c r="AK8" s="31"/>
      <c r="AL8" s="25">
        <f t="shared" si="0"/>
        <v>7</v>
      </c>
      <c r="AM8" s="26">
        <f t="shared" si="1"/>
        <v>7</v>
      </c>
      <c r="AN8" s="27">
        <v>81</v>
      </c>
    </row>
    <row r="9" spans="1:40" x14ac:dyDescent="0.3">
      <c r="A9" s="30">
        <v>6</v>
      </c>
      <c r="B9" t="s">
        <v>54</v>
      </c>
      <c r="C9" s="50">
        <v>0</v>
      </c>
      <c r="D9" s="50">
        <v>0</v>
      </c>
      <c r="E9" s="50">
        <v>1</v>
      </c>
      <c r="F9" s="50">
        <v>1</v>
      </c>
      <c r="G9" s="50">
        <v>1</v>
      </c>
      <c r="H9" s="50">
        <v>0</v>
      </c>
      <c r="I9" s="50">
        <v>0</v>
      </c>
      <c r="J9" s="50">
        <v>1</v>
      </c>
      <c r="K9" s="50">
        <v>1</v>
      </c>
      <c r="L9" s="50">
        <v>0</v>
      </c>
      <c r="M9" s="50">
        <v>0</v>
      </c>
      <c r="N9" s="50">
        <v>0</v>
      </c>
      <c r="O9" s="50">
        <v>1</v>
      </c>
      <c r="P9" s="50">
        <v>1</v>
      </c>
      <c r="Q9" s="50">
        <v>0</v>
      </c>
      <c r="R9" s="50">
        <v>1</v>
      </c>
      <c r="S9" s="50">
        <v>1</v>
      </c>
      <c r="T9" s="22"/>
      <c r="U9" s="22"/>
      <c r="V9" s="22"/>
      <c r="W9" s="22"/>
      <c r="X9" s="22"/>
      <c r="Y9" s="22"/>
      <c r="Z9" s="22"/>
      <c r="AA9" s="22"/>
      <c r="AB9" s="23"/>
      <c r="AC9" s="23"/>
      <c r="AD9" s="23"/>
      <c r="AE9" s="23"/>
      <c r="AF9" s="23"/>
      <c r="AG9" s="31"/>
      <c r="AH9" s="31"/>
      <c r="AI9" s="31"/>
      <c r="AJ9" s="31"/>
      <c r="AK9" s="31"/>
      <c r="AL9" s="25">
        <f t="shared" si="0"/>
        <v>9</v>
      </c>
      <c r="AM9" s="26">
        <f t="shared" si="1"/>
        <v>9</v>
      </c>
      <c r="AN9" s="27">
        <v>81</v>
      </c>
    </row>
    <row r="10" spans="1:40" x14ac:dyDescent="0.3">
      <c r="A10" s="30">
        <v>7</v>
      </c>
      <c r="B10" t="s">
        <v>55</v>
      </c>
      <c r="C10" s="50">
        <v>0</v>
      </c>
      <c r="D10" s="50">
        <v>0</v>
      </c>
      <c r="E10" s="50">
        <v>1</v>
      </c>
      <c r="F10" s="50">
        <v>1</v>
      </c>
      <c r="G10" s="50">
        <v>1</v>
      </c>
      <c r="H10" s="50">
        <v>0</v>
      </c>
      <c r="I10" s="50">
        <v>0</v>
      </c>
      <c r="J10" s="50">
        <v>1</v>
      </c>
      <c r="K10" s="50">
        <v>1</v>
      </c>
      <c r="L10" s="50">
        <v>0</v>
      </c>
      <c r="M10" s="50">
        <v>0</v>
      </c>
      <c r="N10" s="50">
        <v>0</v>
      </c>
      <c r="O10" s="50">
        <v>1</v>
      </c>
      <c r="P10" s="50">
        <v>1</v>
      </c>
      <c r="Q10" s="50">
        <v>0</v>
      </c>
      <c r="R10" s="50">
        <v>0</v>
      </c>
      <c r="S10" s="50">
        <v>1</v>
      </c>
      <c r="T10" s="22"/>
      <c r="U10" s="22"/>
      <c r="V10" s="22"/>
      <c r="W10" s="22"/>
      <c r="X10" s="22"/>
      <c r="Y10" s="22"/>
      <c r="Z10" s="22"/>
      <c r="AA10" s="22"/>
      <c r="AB10" s="23"/>
      <c r="AC10" s="23"/>
      <c r="AD10" s="23"/>
      <c r="AE10" s="23"/>
      <c r="AF10" s="23"/>
      <c r="AG10" s="31"/>
      <c r="AH10" s="31"/>
      <c r="AI10" s="31"/>
      <c r="AJ10" s="31"/>
      <c r="AK10" s="31"/>
      <c r="AL10" s="25">
        <f t="shared" si="0"/>
        <v>8</v>
      </c>
      <c r="AM10" s="26">
        <f t="shared" si="1"/>
        <v>8</v>
      </c>
      <c r="AN10" s="27">
        <v>86</v>
      </c>
    </row>
    <row r="11" spans="1:40" x14ac:dyDescent="0.3">
      <c r="A11" s="30">
        <v>8</v>
      </c>
      <c r="B11" t="s">
        <v>56</v>
      </c>
      <c r="C11" s="50">
        <v>0</v>
      </c>
      <c r="D11" s="50">
        <v>0</v>
      </c>
      <c r="E11" s="50">
        <v>1</v>
      </c>
      <c r="F11" s="50">
        <v>1</v>
      </c>
      <c r="G11" s="50">
        <v>0</v>
      </c>
      <c r="H11" s="50">
        <v>0</v>
      </c>
      <c r="I11" s="50">
        <v>0</v>
      </c>
      <c r="J11" s="50">
        <v>1</v>
      </c>
      <c r="K11" s="50">
        <v>1</v>
      </c>
      <c r="L11" s="50">
        <v>0</v>
      </c>
      <c r="M11" s="50">
        <v>0</v>
      </c>
      <c r="N11" s="50">
        <v>0</v>
      </c>
      <c r="O11" s="50">
        <v>1</v>
      </c>
      <c r="P11" s="50">
        <v>1</v>
      </c>
      <c r="Q11" s="50">
        <v>0</v>
      </c>
      <c r="R11" s="50">
        <v>1</v>
      </c>
      <c r="S11" s="50">
        <v>1</v>
      </c>
      <c r="T11" s="22"/>
      <c r="U11" s="22"/>
      <c r="V11" s="22"/>
      <c r="W11" s="22"/>
      <c r="X11" s="22"/>
      <c r="Y11" s="22"/>
      <c r="Z11" s="22"/>
      <c r="AA11" s="22"/>
      <c r="AB11" s="23"/>
      <c r="AC11" s="23"/>
      <c r="AD11" s="23"/>
      <c r="AE11" s="23"/>
      <c r="AF11" s="23"/>
      <c r="AG11" s="31"/>
      <c r="AH11" s="31"/>
      <c r="AI11" s="31"/>
      <c r="AJ11" s="31"/>
      <c r="AK11" s="31"/>
      <c r="AL11" s="25">
        <f t="shared" si="0"/>
        <v>8</v>
      </c>
      <c r="AM11" s="26">
        <f t="shared" si="1"/>
        <v>8</v>
      </c>
      <c r="AN11" s="27">
        <v>82</v>
      </c>
    </row>
    <row r="17" spans="1:42" x14ac:dyDescent="0.3">
      <c r="A17" s="21"/>
      <c r="B17" t="s">
        <v>49</v>
      </c>
      <c r="C17" s="51">
        <f>pretest!AN8</f>
        <v>52.941176470588239</v>
      </c>
    </row>
    <row r="18" spans="1:42" x14ac:dyDescent="0.3">
      <c r="A18" s="30"/>
      <c r="B18" t="s">
        <v>50</v>
      </c>
      <c r="C18" s="51">
        <f>pretest!AN9</f>
        <v>47.058823529411761</v>
      </c>
    </row>
    <row r="19" spans="1:42" x14ac:dyDescent="0.3">
      <c r="A19" s="30"/>
      <c r="B19" t="s">
        <v>51</v>
      </c>
      <c r="C19" s="51">
        <f>pretest!AN10</f>
        <v>41.17647058823529</v>
      </c>
    </row>
    <row r="20" spans="1:42" x14ac:dyDescent="0.3">
      <c r="A20" s="30"/>
      <c r="B20" t="s">
        <v>52</v>
      </c>
      <c r="C20" s="51">
        <f>pretest!AN11</f>
        <v>47.058823529411761</v>
      </c>
    </row>
    <row r="21" spans="1:42" x14ac:dyDescent="0.3">
      <c r="A21" s="30"/>
      <c r="B21" t="s">
        <v>53</v>
      </c>
      <c r="C21" s="51">
        <f>pretest!AN12</f>
        <v>41.17647058823529</v>
      </c>
    </row>
    <row r="22" spans="1:42" x14ac:dyDescent="0.3">
      <c r="A22" s="30"/>
      <c r="B22" t="s">
        <v>54</v>
      </c>
      <c r="C22" s="51">
        <f>pretest!AN13</f>
        <v>52.941176470588239</v>
      </c>
    </row>
    <row r="23" spans="1:42" x14ac:dyDescent="0.3">
      <c r="A23" s="30"/>
      <c r="B23" t="s">
        <v>55</v>
      </c>
      <c r="C23" s="51">
        <f>pretest!AN14</f>
        <v>47.058823529411761</v>
      </c>
    </row>
    <row r="24" spans="1:42" x14ac:dyDescent="0.3">
      <c r="A24" s="30"/>
      <c r="B24" t="s">
        <v>56</v>
      </c>
      <c r="C24" s="51">
        <f>pretest!AN15</f>
        <v>47.058823529411761</v>
      </c>
    </row>
    <row r="25" spans="1:42" x14ac:dyDescent="0.3">
      <c r="C25" s="51">
        <f>AVERAGE(C17:C24)</f>
        <v>47.058823529411768</v>
      </c>
    </row>
    <row r="27" spans="1:42" x14ac:dyDescent="0.3">
      <c r="A27" s="30">
        <v>9</v>
      </c>
      <c r="B27" t="s">
        <v>57</v>
      </c>
      <c r="C27" s="50">
        <v>0</v>
      </c>
      <c r="D27" s="50">
        <v>0</v>
      </c>
      <c r="E27" s="50">
        <v>1</v>
      </c>
      <c r="F27" s="50">
        <v>1</v>
      </c>
      <c r="G27" s="50">
        <v>0</v>
      </c>
      <c r="H27" s="50">
        <v>0</v>
      </c>
      <c r="I27" s="50">
        <v>0</v>
      </c>
      <c r="J27" s="50">
        <v>1</v>
      </c>
      <c r="K27" s="50">
        <v>0</v>
      </c>
      <c r="L27" s="50">
        <v>0</v>
      </c>
      <c r="M27" s="50">
        <v>0</v>
      </c>
      <c r="N27" s="50">
        <v>0</v>
      </c>
      <c r="O27" s="50">
        <v>1</v>
      </c>
      <c r="P27" s="50">
        <v>1</v>
      </c>
      <c r="Q27" s="50">
        <v>0</v>
      </c>
      <c r="R27" s="50">
        <v>0</v>
      </c>
      <c r="S27" s="50">
        <v>1</v>
      </c>
      <c r="T27" s="22"/>
      <c r="U27" s="22"/>
      <c r="V27" s="22"/>
      <c r="W27" s="22"/>
      <c r="X27" s="22"/>
      <c r="Y27" s="22"/>
      <c r="Z27" s="22"/>
      <c r="AA27" s="22"/>
      <c r="AB27" s="23"/>
      <c r="AC27" s="23"/>
      <c r="AD27" s="23"/>
      <c r="AE27" s="23"/>
      <c r="AF27" s="23"/>
      <c r="AG27" s="31"/>
      <c r="AH27" s="31"/>
      <c r="AI27" s="31"/>
      <c r="AJ27" s="31"/>
      <c r="AK27" s="31"/>
      <c r="AL27" s="25">
        <f t="shared" ref="AL27:AL46" si="3">SUM(C27:AK27)</f>
        <v>6</v>
      </c>
      <c r="AM27" s="26">
        <f t="shared" ref="AM27:AM46" si="4">AL27</f>
        <v>6</v>
      </c>
      <c r="AN27" s="27">
        <v>85</v>
      </c>
      <c r="AO27" s="32">
        <f t="shared" ref="AO27:AO38" si="5">AVERAGE(AN27:AN27)</f>
        <v>85</v>
      </c>
      <c r="AP27" s="33" t="str">
        <f>IF(AO27="","",IF(AO27&lt;AP16,"Tidak lulus","Lulus"))</f>
        <v>Lulus</v>
      </c>
    </row>
    <row r="28" spans="1:42" x14ac:dyDescent="0.3">
      <c r="A28" s="30">
        <v>10</v>
      </c>
      <c r="B28" t="s">
        <v>58</v>
      </c>
      <c r="C28" s="50">
        <v>0</v>
      </c>
      <c r="D28" s="50">
        <v>0</v>
      </c>
      <c r="E28" s="50">
        <v>1</v>
      </c>
      <c r="F28" s="50">
        <v>1</v>
      </c>
      <c r="G28" s="50">
        <v>0</v>
      </c>
      <c r="H28" s="50">
        <v>0</v>
      </c>
      <c r="I28" s="50">
        <v>0</v>
      </c>
      <c r="J28" s="50">
        <v>1</v>
      </c>
      <c r="K28" s="50">
        <v>1</v>
      </c>
      <c r="L28" s="50">
        <v>0</v>
      </c>
      <c r="M28" s="50">
        <v>0</v>
      </c>
      <c r="N28" s="50">
        <v>0</v>
      </c>
      <c r="O28" s="50">
        <v>1</v>
      </c>
      <c r="P28" s="50">
        <v>1</v>
      </c>
      <c r="Q28" s="50">
        <v>0</v>
      </c>
      <c r="R28" s="50">
        <v>0</v>
      </c>
      <c r="S28" s="50">
        <v>1</v>
      </c>
      <c r="T28" s="22"/>
      <c r="U28" s="22"/>
      <c r="V28" s="22"/>
      <c r="W28" s="22"/>
      <c r="X28" s="22"/>
      <c r="Y28" s="22"/>
      <c r="Z28" s="22"/>
      <c r="AA28" s="22"/>
      <c r="AB28" s="23"/>
      <c r="AC28" s="23"/>
      <c r="AD28" s="23"/>
      <c r="AE28" s="23"/>
      <c r="AF28" s="23"/>
      <c r="AG28" s="31"/>
      <c r="AH28" s="31"/>
      <c r="AI28" s="31"/>
      <c r="AJ28" s="31"/>
      <c r="AK28" s="31"/>
      <c r="AL28" s="25">
        <f t="shared" si="3"/>
        <v>7</v>
      </c>
      <c r="AM28" s="26">
        <f t="shared" si="4"/>
        <v>7</v>
      </c>
      <c r="AN28" s="27">
        <v>85</v>
      </c>
      <c r="AO28" s="32">
        <f t="shared" si="5"/>
        <v>85</v>
      </c>
      <c r="AP28" s="33" t="str">
        <f>IF(AO28="","",IF(AO28&lt;AP16,"Tidak lulus","Lulus"))</f>
        <v>Lulus</v>
      </c>
    </row>
    <row r="29" spans="1:42" x14ac:dyDescent="0.3">
      <c r="A29" s="30">
        <v>11</v>
      </c>
      <c r="B29" t="s">
        <v>59</v>
      </c>
      <c r="C29" s="50">
        <v>0</v>
      </c>
      <c r="D29" s="50">
        <v>0</v>
      </c>
      <c r="E29" s="50">
        <v>1</v>
      </c>
      <c r="F29" s="50">
        <v>1</v>
      </c>
      <c r="G29" s="50">
        <v>0</v>
      </c>
      <c r="H29" s="50">
        <v>0</v>
      </c>
      <c r="I29" s="50">
        <v>0</v>
      </c>
      <c r="J29" s="50">
        <v>1</v>
      </c>
      <c r="K29" s="50">
        <v>1</v>
      </c>
      <c r="L29" s="50">
        <v>0</v>
      </c>
      <c r="M29" s="50">
        <v>0</v>
      </c>
      <c r="N29" s="50">
        <v>0</v>
      </c>
      <c r="O29" s="50">
        <v>1</v>
      </c>
      <c r="P29" s="50">
        <v>1</v>
      </c>
      <c r="Q29" s="50">
        <v>0</v>
      </c>
      <c r="R29" s="50">
        <v>0</v>
      </c>
      <c r="S29" s="50">
        <v>1</v>
      </c>
      <c r="T29" s="22"/>
      <c r="U29" s="22"/>
      <c r="V29" s="22"/>
      <c r="W29" s="22"/>
      <c r="X29" s="22"/>
      <c r="Y29" s="22"/>
      <c r="Z29" s="22"/>
      <c r="AA29" s="22"/>
      <c r="AB29" s="23"/>
      <c r="AC29" s="23"/>
      <c r="AD29" s="23"/>
      <c r="AE29" s="23"/>
      <c r="AF29" s="23"/>
      <c r="AG29" s="31"/>
      <c r="AH29" s="31"/>
      <c r="AI29" s="31"/>
      <c r="AJ29" s="31"/>
      <c r="AK29" s="31"/>
      <c r="AL29" s="25">
        <f t="shared" si="3"/>
        <v>7</v>
      </c>
      <c r="AM29" s="26">
        <f t="shared" si="4"/>
        <v>7</v>
      </c>
      <c r="AN29" s="27">
        <v>85</v>
      </c>
      <c r="AO29" s="32">
        <f t="shared" si="5"/>
        <v>85</v>
      </c>
      <c r="AP29" s="33" t="str">
        <f>IF(AO29="","",IF(AO29&lt;AP16,"Tidak lulus","Lulus"))</f>
        <v>Lulus</v>
      </c>
    </row>
    <row r="30" spans="1:42" x14ac:dyDescent="0.3">
      <c r="A30" s="30">
        <v>12</v>
      </c>
      <c r="B30" t="s">
        <v>60</v>
      </c>
      <c r="C30" s="50">
        <v>0</v>
      </c>
      <c r="D30" s="50">
        <v>0</v>
      </c>
      <c r="E30" s="50">
        <v>1</v>
      </c>
      <c r="F30" s="50">
        <v>1</v>
      </c>
      <c r="G30" s="50">
        <v>0</v>
      </c>
      <c r="H30" s="50">
        <v>0</v>
      </c>
      <c r="I30" s="50">
        <v>0</v>
      </c>
      <c r="J30" s="50">
        <v>0</v>
      </c>
      <c r="K30" s="50">
        <v>1</v>
      </c>
      <c r="L30" s="50">
        <v>0</v>
      </c>
      <c r="M30" s="50">
        <v>0</v>
      </c>
      <c r="N30" s="50">
        <v>0</v>
      </c>
      <c r="O30" s="50">
        <v>1</v>
      </c>
      <c r="P30" s="50">
        <v>1</v>
      </c>
      <c r="Q30" s="50">
        <v>0</v>
      </c>
      <c r="R30" s="50">
        <v>0</v>
      </c>
      <c r="S30" s="50">
        <v>1</v>
      </c>
      <c r="T30" s="22"/>
      <c r="U30" s="22"/>
      <c r="V30" s="22"/>
      <c r="W30" s="22"/>
      <c r="X30" s="22"/>
      <c r="Y30" s="22"/>
      <c r="Z30" s="22"/>
      <c r="AA30" s="22"/>
      <c r="AB30" s="23"/>
      <c r="AC30" s="23"/>
      <c r="AD30" s="23"/>
      <c r="AE30" s="23"/>
      <c r="AF30" s="23"/>
      <c r="AG30" s="31"/>
      <c r="AH30" s="31"/>
      <c r="AI30" s="31"/>
      <c r="AJ30" s="31"/>
      <c r="AK30" s="31"/>
      <c r="AL30" s="25">
        <f t="shared" si="3"/>
        <v>6</v>
      </c>
      <c r="AM30" s="26">
        <f t="shared" si="4"/>
        <v>6</v>
      </c>
      <c r="AN30" s="27">
        <v>85</v>
      </c>
      <c r="AO30" s="32">
        <f t="shared" si="5"/>
        <v>85</v>
      </c>
      <c r="AP30" s="33" t="str">
        <f>IF(AO30="","",IF(AO30&lt;AP16,"Tidak lulus","Lulus"))</f>
        <v>Lulus</v>
      </c>
    </row>
    <row r="31" spans="1:42" x14ac:dyDescent="0.3">
      <c r="A31" s="30">
        <v>13</v>
      </c>
      <c r="B31" t="s">
        <v>61</v>
      </c>
      <c r="C31" s="50">
        <v>0</v>
      </c>
      <c r="D31" s="50">
        <v>0</v>
      </c>
      <c r="E31" s="50">
        <v>1</v>
      </c>
      <c r="F31" s="50">
        <v>1</v>
      </c>
      <c r="G31" s="50">
        <v>0</v>
      </c>
      <c r="H31" s="50">
        <v>0</v>
      </c>
      <c r="I31" s="50">
        <v>0</v>
      </c>
      <c r="J31" s="50">
        <v>1</v>
      </c>
      <c r="K31" s="50">
        <v>1</v>
      </c>
      <c r="L31" s="50">
        <v>0</v>
      </c>
      <c r="M31" s="50">
        <v>0</v>
      </c>
      <c r="N31" s="50">
        <v>0</v>
      </c>
      <c r="O31" s="50">
        <v>1</v>
      </c>
      <c r="P31" s="50">
        <v>1</v>
      </c>
      <c r="Q31" s="50">
        <v>0</v>
      </c>
      <c r="R31" s="50">
        <v>0</v>
      </c>
      <c r="S31" s="50">
        <v>1</v>
      </c>
      <c r="T31" s="22"/>
      <c r="U31" s="22"/>
      <c r="V31" s="22"/>
      <c r="W31" s="22"/>
      <c r="X31" s="22"/>
      <c r="Y31" s="22"/>
      <c r="Z31" s="22"/>
      <c r="AA31" s="22"/>
      <c r="AB31" s="23"/>
      <c r="AC31" s="23"/>
      <c r="AD31" s="23"/>
      <c r="AE31" s="23"/>
      <c r="AF31" s="23"/>
      <c r="AG31" s="31"/>
      <c r="AH31" s="31"/>
      <c r="AI31" s="31"/>
      <c r="AJ31" s="31"/>
      <c r="AK31" s="31"/>
      <c r="AL31" s="25">
        <f t="shared" si="3"/>
        <v>7</v>
      </c>
      <c r="AM31" s="26">
        <f t="shared" si="4"/>
        <v>7</v>
      </c>
      <c r="AN31" s="27">
        <v>85</v>
      </c>
      <c r="AO31" s="32">
        <f t="shared" si="5"/>
        <v>85</v>
      </c>
      <c r="AP31" s="33" t="str">
        <f>IF(AO31="","",IF(AO31&lt;AP16,"Tidak lulus","Lulus"))</f>
        <v>Lulus</v>
      </c>
    </row>
    <row r="32" spans="1:42" x14ac:dyDescent="0.3">
      <c r="A32" s="30">
        <v>14</v>
      </c>
      <c r="B32" t="s">
        <v>62</v>
      </c>
      <c r="C32" s="50">
        <v>0</v>
      </c>
      <c r="D32" s="50">
        <v>0</v>
      </c>
      <c r="E32" s="50">
        <v>1</v>
      </c>
      <c r="F32" s="50">
        <v>1</v>
      </c>
      <c r="G32" s="50">
        <v>0</v>
      </c>
      <c r="H32" s="50">
        <v>0</v>
      </c>
      <c r="I32" s="50">
        <v>0</v>
      </c>
      <c r="J32" s="50">
        <v>0</v>
      </c>
      <c r="K32" s="50">
        <v>1</v>
      </c>
      <c r="L32" s="50">
        <v>0</v>
      </c>
      <c r="M32" s="50">
        <v>0</v>
      </c>
      <c r="N32" s="50">
        <v>0</v>
      </c>
      <c r="O32" s="50">
        <v>1</v>
      </c>
      <c r="P32" s="50">
        <v>1</v>
      </c>
      <c r="Q32" s="50">
        <v>0</v>
      </c>
      <c r="R32" s="50">
        <v>0</v>
      </c>
      <c r="S32" s="50">
        <v>1</v>
      </c>
      <c r="T32" s="22"/>
      <c r="U32" s="22"/>
      <c r="V32" s="22"/>
      <c r="W32" s="22"/>
      <c r="X32" s="22"/>
      <c r="Y32" s="22"/>
      <c r="Z32" s="22"/>
      <c r="AA32" s="22"/>
      <c r="AB32" s="23"/>
      <c r="AC32" s="23"/>
      <c r="AD32" s="23"/>
      <c r="AE32" s="23"/>
      <c r="AF32" s="23"/>
      <c r="AG32" s="31"/>
      <c r="AH32" s="31"/>
      <c r="AI32" s="31"/>
      <c r="AJ32" s="31"/>
      <c r="AK32" s="31"/>
      <c r="AL32" s="25">
        <f t="shared" si="3"/>
        <v>6</v>
      </c>
      <c r="AM32" s="26">
        <f t="shared" si="4"/>
        <v>6</v>
      </c>
      <c r="AN32" s="27">
        <v>85</v>
      </c>
      <c r="AO32" s="32">
        <f t="shared" si="5"/>
        <v>85</v>
      </c>
      <c r="AP32" s="33" t="str">
        <f>IF(AO32="","",IF(AO32&lt;AP16,"Tidak lulus","Lulus"))</f>
        <v>Lulus</v>
      </c>
    </row>
    <row r="33" spans="1:42" x14ac:dyDescent="0.3">
      <c r="A33" s="30">
        <v>15</v>
      </c>
      <c r="B33" t="s">
        <v>63</v>
      </c>
      <c r="C33" s="50">
        <v>0</v>
      </c>
      <c r="D33" s="50">
        <v>0</v>
      </c>
      <c r="E33" s="50">
        <v>1</v>
      </c>
      <c r="F33" s="50">
        <v>1</v>
      </c>
      <c r="G33" s="50">
        <v>0</v>
      </c>
      <c r="H33" s="50">
        <v>0</v>
      </c>
      <c r="I33" s="50">
        <v>0</v>
      </c>
      <c r="J33" s="50">
        <v>1</v>
      </c>
      <c r="K33" s="50">
        <v>1</v>
      </c>
      <c r="L33" s="50">
        <v>0</v>
      </c>
      <c r="M33" s="50">
        <v>0</v>
      </c>
      <c r="N33" s="50">
        <v>0</v>
      </c>
      <c r="O33" s="50">
        <v>1</v>
      </c>
      <c r="P33" s="50">
        <v>1</v>
      </c>
      <c r="Q33" s="50">
        <v>0</v>
      </c>
      <c r="R33" s="50">
        <v>0</v>
      </c>
      <c r="S33" s="50">
        <v>1</v>
      </c>
      <c r="T33" s="22"/>
      <c r="U33" s="22"/>
      <c r="V33" s="22"/>
      <c r="W33" s="22"/>
      <c r="X33" s="22"/>
      <c r="Y33" s="22"/>
      <c r="Z33" s="22"/>
      <c r="AA33" s="22"/>
      <c r="AB33" s="23"/>
      <c r="AC33" s="23"/>
      <c r="AD33" s="23"/>
      <c r="AE33" s="23"/>
      <c r="AF33" s="23"/>
      <c r="AG33" s="31"/>
      <c r="AH33" s="31"/>
      <c r="AI33" s="31"/>
      <c r="AJ33" s="31"/>
      <c r="AK33" s="31"/>
      <c r="AL33" s="25">
        <f t="shared" si="3"/>
        <v>7</v>
      </c>
      <c r="AM33" s="26">
        <f t="shared" si="4"/>
        <v>7</v>
      </c>
      <c r="AN33" s="27">
        <v>85</v>
      </c>
      <c r="AO33" s="32">
        <f t="shared" si="5"/>
        <v>85</v>
      </c>
      <c r="AP33" s="33" t="str">
        <f>IF(AO33="","",IF(AO33&lt;AP16,"Tidak lulus","Lulus"))</f>
        <v>Lulus</v>
      </c>
    </row>
    <row r="34" spans="1:42" x14ac:dyDescent="0.3">
      <c r="A34" s="30">
        <v>16</v>
      </c>
      <c r="B34" t="s">
        <v>64</v>
      </c>
      <c r="C34" s="50">
        <v>0</v>
      </c>
      <c r="D34" s="50">
        <v>0</v>
      </c>
      <c r="E34" s="50">
        <v>1</v>
      </c>
      <c r="F34" s="50">
        <v>1</v>
      </c>
      <c r="G34" s="50">
        <v>0</v>
      </c>
      <c r="H34" s="50">
        <v>0</v>
      </c>
      <c r="I34" s="50">
        <v>0</v>
      </c>
      <c r="J34" s="50">
        <v>1</v>
      </c>
      <c r="K34" s="50">
        <v>0</v>
      </c>
      <c r="L34" s="50">
        <v>0</v>
      </c>
      <c r="M34" s="50">
        <v>0</v>
      </c>
      <c r="N34" s="50">
        <v>0</v>
      </c>
      <c r="O34" s="50">
        <v>1</v>
      </c>
      <c r="P34" s="50">
        <v>1</v>
      </c>
      <c r="Q34" s="50">
        <v>0</v>
      </c>
      <c r="R34" s="50">
        <v>0</v>
      </c>
      <c r="S34" s="50">
        <v>1</v>
      </c>
      <c r="T34" s="22"/>
      <c r="U34" s="22"/>
      <c r="V34" s="22"/>
      <c r="W34" s="22"/>
      <c r="X34" s="22"/>
      <c r="Y34" s="22"/>
      <c r="Z34" s="22"/>
      <c r="AA34" s="22"/>
      <c r="AB34" s="23"/>
      <c r="AC34" s="23"/>
      <c r="AD34" s="23"/>
      <c r="AE34" s="23"/>
      <c r="AF34" s="23"/>
      <c r="AG34" s="31"/>
      <c r="AH34" s="31"/>
      <c r="AI34" s="31"/>
      <c r="AJ34" s="31"/>
      <c r="AK34" s="31"/>
      <c r="AL34" s="25">
        <f t="shared" si="3"/>
        <v>6</v>
      </c>
      <c r="AM34" s="26">
        <f t="shared" si="4"/>
        <v>6</v>
      </c>
      <c r="AN34" s="27">
        <v>85</v>
      </c>
      <c r="AO34" s="32">
        <f t="shared" si="5"/>
        <v>85</v>
      </c>
      <c r="AP34" s="33" t="str">
        <f>IF(AO34="","",IF(AO34&lt;AP16,"Tidak lulus","Lulus"))</f>
        <v>Lulus</v>
      </c>
    </row>
    <row r="35" spans="1:42" x14ac:dyDescent="0.3">
      <c r="A35" s="30">
        <v>17</v>
      </c>
      <c r="B35" t="s">
        <v>65</v>
      </c>
      <c r="C35" s="50">
        <v>0</v>
      </c>
      <c r="D35" s="50">
        <v>0</v>
      </c>
      <c r="E35" s="50">
        <v>1</v>
      </c>
      <c r="F35" s="50">
        <v>1</v>
      </c>
      <c r="G35" s="50">
        <v>0</v>
      </c>
      <c r="H35" s="50">
        <v>0</v>
      </c>
      <c r="I35" s="50">
        <v>0</v>
      </c>
      <c r="J35" s="50">
        <v>1</v>
      </c>
      <c r="K35" s="50">
        <v>1</v>
      </c>
      <c r="L35" s="50">
        <v>0</v>
      </c>
      <c r="M35" s="50">
        <v>0</v>
      </c>
      <c r="N35" s="50">
        <v>0</v>
      </c>
      <c r="O35" s="50">
        <v>1</v>
      </c>
      <c r="P35" s="50">
        <v>1</v>
      </c>
      <c r="Q35" s="50">
        <v>0</v>
      </c>
      <c r="R35" s="50">
        <v>0</v>
      </c>
      <c r="S35" s="50">
        <v>1</v>
      </c>
      <c r="T35" s="22"/>
      <c r="U35" s="22"/>
      <c r="V35" s="22"/>
      <c r="W35" s="22"/>
      <c r="X35" s="22"/>
      <c r="Y35" s="22"/>
      <c r="Z35" s="22"/>
      <c r="AA35" s="22"/>
      <c r="AB35" s="23"/>
      <c r="AC35" s="23"/>
      <c r="AD35" s="23"/>
      <c r="AE35" s="23"/>
      <c r="AF35" s="23"/>
      <c r="AG35" s="31"/>
      <c r="AH35" s="31"/>
      <c r="AI35" s="31"/>
      <c r="AJ35" s="31"/>
      <c r="AK35" s="31"/>
      <c r="AL35" s="25">
        <f t="shared" si="3"/>
        <v>7</v>
      </c>
      <c r="AM35" s="26">
        <f t="shared" si="4"/>
        <v>7</v>
      </c>
      <c r="AN35" s="27">
        <v>85</v>
      </c>
      <c r="AO35" s="32">
        <f t="shared" si="5"/>
        <v>85</v>
      </c>
      <c r="AP35" s="33" t="str">
        <f>IF(AO35="","",IF(AO35&lt;AP16,"Tidak lulus","Lulus"))</f>
        <v>Lulus</v>
      </c>
    </row>
    <row r="36" spans="1:42" x14ac:dyDescent="0.3">
      <c r="A36" s="30">
        <v>18</v>
      </c>
      <c r="B36" t="s">
        <v>66</v>
      </c>
      <c r="C36" s="50">
        <v>0</v>
      </c>
      <c r="D36" s="50">
        <v>0</v>
      </c>
      <c r="E36" s="50">
        <v>1</v>
      </c>
      <c r="F36" s="50">
        <v>1</v>
      </c>
      <c r="G36" s="50">
        <v>0</v>
      </c>
      <c r="H36" s="50">
        <v>0</v>
      </c>
      <c r="I36" s="50">
        <v>0</v>
      </c>
      <c r="J36" s="50">
        <v>1</v>
      </c>
      <c r="K36" s="50">
        <v>0</v>
      </c>
      <c r="L36" s="50">
        <v>0</v>
      </c>
      <c r="M36" s="50">
        <v>0</v>
      </c>
      <c r="N36" s="50">
        <v>0</v>
      </c>
      <c r="O36" s="50">
        <v>1</v>
      </c>
      <c r="P36" s="50">
        <v>1</v>
      </c>
      <c r="Q36" s="50">
        <v>0</v>
      </c>
      <c r="R36" s="50">
        <v>0</v>
      </c>
      <c r="S36" s="50">
        <v>1</v>
      </c>
      <c r="T36" s="22"/>
      <c r="U36" s="22"/>
      <c r="V36" s="22"/>
      <c r="W36" s="22"/>
      <c r="X36" s="22"/>
      <c r="Y36" s="22"/>
      <c r="Z36" s="22"/>
      <c r="AA36" s="22"/>
      <c r="AB36" s="23"/>
      <c r="AC36" s="23"/>
      <c r="AD36" s="23"/>
      <c r="AE36" s="23"/>
      <c r="AF36" s="23"/>
      <c r="AG36" s="31"/>
      <c r="AH36" s="31"/>
      <c r="AI36" s="31"/>
      <c r="AJ36" s="31"/>
      <c r="AK36" s="31"/>
      <c r="AL36" s="25">
        <f t="shared" si="3"/>
        <v>6</v>
      </c>
      <c r="AM36" s="26">
        <f t="shared" si="4"/>
        <v>6</v>
      </c>
      <c r="AN36" s="27">
        <v>85</v>
      </c>
      <c r="AO36" s="32">
        <f t="shared" si="5"/>
        <v>85</v>
      </c>
      <c r="AP36" s="33" t="str">
        <f>IF(AO36="","",IF(AO36&lt;AP16,"Tidak lulus","Lulus"))</f>
        <v>Lulus</v>
      </c>
    </row>
    <row r="37" spans="1:42" x14ac:dyDescent="0.3">
      <c r="A37" s="30">
        <v>19</v>
      </c>
      <c r="B37" t="s">
        <v>67</v>
      </c>
      <c r="C37" s="50">
        <v>0</v>
      </c>
      <c r="D37" s="50">
        <v>0</v>
      </c>
      <c r="E37" s="50">
        <v>1</v>
      </c>
      <c r="F37" s="50">
        <v>1</v>
      </c>
      <c r="G37" s="50">
        <v>0</v>
      </c>
      <c r="H37" s="50">
        <v>0</v>
      </c>
      <c r="I37" s="50">
        <v>0</v>
      </c>
      <c r="J37" s="50">
        <v>0</v>
      </c>
      <c r="K37" s="50">
        <v>1</v>
      </c>
      <c r="L37" s="50">
        <v>0</v>
      </c>
      <c r="M37" s="50">
        <v>0</v>
      </c>
      <c r="N37" s="50">
        <v>0</v>
      </c>
      <c r="O37" s="50">
        <v>1</v>
      </c>
      <c r="P37" s="50">
        <v>1</v>
      </c>
      <c r="Q37" s="50">
        <v>0</v>
      </c>
      <c r="R37" s="50">
        <v>0</v>
      </c>
      <c r="S37" s="50">
        <v>1</v>
      </c>
      <c r="T37" s="22"/>
      <c r="U37" s="22"/>
      <c r="V37" s="22"/>
      <c r="W37" s="22"/>
      <c r="X37" s="22"/>
      <c r="Y37" s="22"/>
      <c r="Z37" s="22"/>
      <c r="AA37" s="22"/>
      <c r="AB37" s="23"/>
      <c r="AC37" s="23"/>
      <c r="AD37" s="23"/>
      <c r="AE37" s="23"/>
      <c r="AF37" s="23"/>
      <c r="AG37" s="22"/>
      <c r="AH37" s="22"/>
      <c r="AI37" s="22"/>
      <c r="AJ37" s="22"/>
      <c r="AK37" s="22"/>
      <c r="AL37" s="25">
        <f t="shared" si="3"/>
        <v>6</v>
      </c>
      <c r="AM37" s="26">
        <f t="shared" si="4"/>
        <v>6</v>
      </c>
      <c r="AN37" s="27">
        <v>85</v>
      </c>
      <c r="AO37" s="32">
        <f t="shared" si="5"/>
        <v>85</v>
      </c>
      <c r="AP37" s="33" t="str">
        <f>IF(AO37="","",IF(AO37&lt;AP16,"Tidak lulus","Lulus"))</f>
        <v>Lulus</v>
      </c>
    </row>
    <row r="38" spans="1:42" x14ac:dyDescent="0.3">
      <c r="A38" s="30">
        <v>20</v>
      </c>
      <c r="B38" t="s">
        <v>68</v>
      </c>
      <c r="C38" s="50">
        <v>0</v>
      </c>
      <c r="D38" s="50">
        <v>0</v>
      </c>
      <c r="E38" s="50">
        <v>1</v>
      </c>
      <c r="F38" s="50">
        <v>1</v>
      </c>
      <c r="G38" s="50">
        <v>0</v>
      </c>
      <c r="H38" s="50">
        <v>0</v>
      </c>
      <c r="I38" s="50">
        <v>0</v>
      </c>
      <c r="J38" s="50">
        <v>1</v>
      </c>
      <c r="K38" s="50">
        <v>1</v>
      </c>
      <c r="L38" s="50">
        <v>0</v>
      </c>
      <c r="M38" s="50">
        <v>0</v>
      </c>
      <c r="N38" s="50">
        <v>0</v>
      </c>
      <c r="O38" s="50">
        <v>1</v>
      </c>
      <c r="P38" s="50">
        <v>1</v>
      </c>
      <c r="Q38" s="50">
        <v>0</v>
      </c>
      <c r="R38" s="50">
        <v>0</v>
      </c>
      <c r="S38" s="50">
        <v>1</v>
      </c>
      <c r="T38" s="22"/>
      <c r="U38" s="22"/>
      <c r="V38" s="22"/>
      <c r="W38" s="22"/>
      <c r="X38" s="22"/>
      <c r="Y38" s="22"/>
      <c r="Z38" s="22"/>
      <c r="AA38" s="22"/>
      <c r="AB38" s="23"/>
      <c r="AC38" s="23"/>
      <c r="AD38" s="23"/>
      <c r="AE38" s="23"/>
      <c r="AF38" s="23"/>
      <c r="AG38" s="31"/>
      <c r="AH38" s="31"/>
      <c r="AI38" s="31"/>
      <c r="AJ38" s="31"/>
      <c r="AK38" s="31"/>
      <c r="AL38" s="25">
        <f t="shared" si="3"/>
        <v>7</v>
      </c>
      <c r="AM38" s="26">
        <f t="shared" si="4"/>
        <v>7</v>
      </c>
      <c r="AN38" s="27">
        <v>85</v>
      </c>
      <c r="AO38" s="32">
        <f t="shared" si="5"/>
        <v>85</v>
      </c>
      <c r="AP38" s="33" t="str">
        <f>IF(AO38="","",IF(AO38&lt;AP16,"Tidak lulus","Lulus"))</f>
        <v>Lulus</v>
      </c>
    </row>
    <row r="39" spans="1:42" x14ac:dyDescent="0.3">
      <c r="A39" s="30">
        <v>21</v>
      </c>
      <c r="B39" t="s">
        <v>69</v>
      </c>
      <c r="C39" s="50">
        <v>0</v>
      </c>
      <c r="D39" s="50">
        <v>0</v>
      </c>
      <c r="E39" s="50">
        <v>1</v>
      </c>
      <c r="F39" s="50">
        <v>1</v>
      </c>
      <c r="G39" s="50">
        <v>0</v>
      </c>
      <c r="H39" s="50">
        <v>0</v>
      </c>
      <c r="I39" s="50">
        <v>0</v>
      </c>
      <c r="J39" s="50">
        <v>1</v>
      </c>
      <c r="K39" s="50">
        <v>1</v>
      </c>
      <c r="L39" s="50">
        <v>0</v>
      </c>
      <c r="M39" s="50">
        <v>0</v>
      </c>
      <c r="N39" s="50">
        <v>0</v>
      </c>
      <c r="O39" s="50">
        <v>1</v>
      </c>
      <c r="P39" s="50">
        <v>1</v>
      </c>
      <c r="Q39" s="50">
        <v>0</v>
      </c>
      <c r="R39" s="50">
        <v>0</v>
      </c>
      <c r="S39" s="50">
        <v>1</v>
      </c>
      <c r="T39" s="34"/>
      <c r="U39" s="34"/>
      <c r="V39" s="34"/>
      <c r="W39" s="34"/>
      <c r="X39" s="34"/>
      <c r="Y39" s="34"/>
      <c r="Z39" s="34"/>
      <c r="AA39" s="34"/>
      <c r="AB39" s="23"/>
      <c r="AC39" s="23"/>
      <c r="AD39" s="23"/>
      <c r="AE39" s="23"/>
      <c r="AF39" s="23"/>
      <c r="AG39" s="31"/>
      <c r="AH39" s="31"/>
      <c r="AI39" s="31"/>
      <c r="AJ39" s="31"/>
      <c r="AK39" s="31"/>
      <c r="AL39" s="25">
        <f t="shared" si="3"/>
        <v>7</v>
      </c>
      <c r="AM39" s="26">
        <f t="shared" si="4"/>
        <v>7</v>
      </c>
      <c r="AN39" s="27">
        <v>85</v>
      </c>
      <c r="AO39" s="32"/>
      <c r="AP39" s="33"/>
    </row>
    <row r="40" spans="1:42" x14ac:dyDescent="0.3">
      <c r="A40" s="30">
        <v>22</v>
      </c>
      <c r="B40" t="s">
        <v>70</v>
      </c>
      <c r="C40" s="50">
        <v>0</v>
      </c>
      <c r="D40" s="50">
        <v>0</v>
      </c>
      <c r="E40" s="50">
        <v>1</v>
      </c>
      <c r="F40" s="50">
        <v>1</v>
      </c>
      <c r="G40" s="50">
        <v>0</v>
      </c>
      <c r="H40" s="50">
        <v>0</v>
      </c>
      <c r="I40" s="50">
        <v>0</v>
      </c>
      <c r="J40" s="50">
        <v>0</v>
      </c>
      <c r="K40" s="50">
        <v>1</v>
      </c>
      <c r="L40" s="50">
        <v>0</v>
      </c>
      <c r="M40" s="50">
        <v>0</v>
      </c>
      <c r="N40" s="50">
        <v>0</v>
      </c>
      <c r="O40" s="50">
        <v>1</v>
      </c>
      <c r="P40" s="50">
        <v>1</v>
      </c>
      <c r="Q40" s="50">
        <v>0</v>
      </c>
      <c r="R40" s="50">
        <v>0</v>
      </c>
      <c r="S40" s="50">
        <v>1</v>
      </c>
      <c r="T40" s="34"/>
      <c r="U40" s="34"/>
      <c r="V40" s="34"/>
      <c r="W40" s="34"/>
      <c r="X40" s="34"/>
      <c r="Y40" s="34"/>
      <c r="Z40" s="34"/>
      <c r="AA40" s="34"/>
      <c r="AB40" s="23"/>
      <c r="AC40" s="23"/>
      <c r="AD40" s="23"/>
      <c r="AE40" s="23"/>
      <c r="AF40" s="23"/>
      <c r="AG40" s="31"/>
      <c r="AH40" s="31"/>
      <c r="AI40" s="31"/>
      <c r="AJ40" s="31"/>
      <c r="AK40" s="31"/>
      <c r="AL40" s="25">
        <f t="shared" si="3"/>
        <v>6</v>
      </c>
      <c r="AM40" s="26">
        <f t="shared" si="4"/>
        <v>6</v>
      </c>
      <c r="AN40" s="27">
        <v>85</v>
      </c>
      <c r="AO40" s="32"/>
      <c r="AP40" s="33"/>
    </row>
    <row r="41" spans="1:42" x14ac:dyDescent="0.3">
      <c r="A41" s="30">
        <v>23</v>
      </c>
      <c r="B41" t="s">
        <v>71</v>
      </c>
      <c r="C41" s="50">
        <v>0</v>
      </c>
      <c r="D41" s="50">
        <v>0</v>
      </c>
      <c r="E41" s="50">
        <v>1</v>
      </c>
      <c r="F41" s="50">
        <v>1</v>
      </c>
      <c r="G41" s="50">
        <v>0</v>
      </c>
      <c r="H41" s="50">
        <v>0</v>
      </c>
      <c r="I41" s="50">
        <v>0</v>
      </c>
      <c r="J41" s="50">
        <v>1</v>
      </c>
      <c r="K41" s="50">
        <v>0</v>
      </c>
      <c r="L41" s="50">
        <v>0</v>
      </c>
      <c r="M41" s="50">
        <v>0</v>
      </c>
      <c r="N41" s="50">
        <v>0</v>
      </c>
      <c r="O41" s="50">
        <v>1</v>
      </c>
      <c r="P41" s="50">
        <v>1</v>
      </c>
      <c r="Q41" s="50">
        <v>0</v>
      </c>
      <c r="R41" s="50">
        <v>0</v>
      </c>
      <c r="S41" s="50">
        <v>1</v>
      </c>
      <c r="T41" s="34"/>
      <c r="U41" s="34"/>
      <c r="V41" s="34"/>
      <c r="W41" s="34"/>
      <c r="X41" s="34"/>
      <c r="Y41" s="34"/>
      <c r="Z41" s="34"/>
      <c r="AA41" s="34"/>
      <c r="AB41" s="23"/>
      <c r="AC41" s="23"/>
      <c r="AD41" s="23"/>
      <c r="AE41" s="23"/>
      <c r="AF41" s="23"/>
      <c r="AG41" s="31"/>
      <c r="AH41" s="31"/>
      <c r="AI41" s="31"/>
      <c r="AJ41" s="31"/>
      <c r="AK41" s="31"/>
      <c r="AL41" s="25">
        <f t="shared" si="3"/>
        <v>6</v>
      </c>
      <c r="AM41" s="26">
        <f t="shared" si="4"/>
        <v>6</v>
      </c>
      <c r="AN41" s="27">
        <v>85</v>
      </c>
      <c r="AO41" s="32"/>
      <c r="AP41" s="33"/>
    </row>
    <row r="42" spans="1:42" x14ac:dyDescent="0.3">
      <c r="A42" s="30">
        <v>24</v>
      </c>
      <c r="B42" t="s">
        <v>72</v>
      </c>
      <c r="C42" s="50">
        <v>0</v>
      </c>
      <c r="D42" s="50">
        <v>0</v>
      </c>
      <c r="E42" s="50">
        <v>1</v>
      </c>
      <c r="F42" s="50">
        <v>1</v>
      </c>
      <c r="G42" s="50">
        <v>0</v>
      </c>
      <c r="H42" s="50">
        <v>0</v>
      </c>
      <c r="I42" s="50">
        <v>0</v>
      </c>
      <c r="J42" s="50">
        <v>1</v>
      </c>
      <c r="K42" s="50">
        <v>1</v>
      </c>
      <c r="L42" s="50">
        <v>0</v>
      </c>
      <c r="M42" s="50">
        <v>0</v>
      </c>
      <c r="N42" s="50">
        <v>0</v>
      </c>
      <c r="O42" s="50">
        <v>1</v>
      </c>
      <c r="P42" s="50">
        <v>1</v>
      </c>
      <c r="Q42" s="50">
        <v>0</v>
      </c>
      <c r="R42" s="50">
        <v>0</v>
      </c>
      <c r="S42" s="50">
        <v>1</v>
      </c>
      <c r="T42" s="34"/>
      <c r="U42" s="34"/>
      <c r="V42" s="34"/>
      <c r="W42" s="34"/>
      <c r="X42" s="34"/>
      <c r="Y42" s="34"/>
      <c r="Z42" s="34"/>
      <c r="AA42" s="34"/>
      <c r="AB42" s="23"/>
      <c r="AC42" s="23"/>
      <c r="AD42" s="23"/>
      <c r="AE42" s="23"/>
      <c r="AF42" s="23"/>
      <c r="AG42" s="31"/>
      <c r="AH42" s="31"/>
      <c r="AI42" s="31"/>
      <c r="AJ42" s="31"/>
      <c r="AK42" s="31"/>
      <c r="AL42" s="25">
        <f t="shared" si="3"/>
        <v>7</v>
      </c>
      <c r="AM42" s="26">
        <f t="shared" si="4"/>
        <v>7</v>
      </c>
      <c r="AN42" s="27">
        <v>85</v>
      </c>
      <c r="AO42" s="32"/>
      <c r="AP42" s="33"/>
    </row>
    <row r="43" spans="1:42" x14ac:dyDescent="0.3">
      <c r="A43" s="30">
        <v>25</v>
      </c>
      <c r="B43" t="s">
        <v>73</v>
      </c>
      <c r="C43" s="50">
        <v>0</v>
      </c>
      <c r="D43" s="50">
        <v>0</v>
      </c>
      <c r="E43" s="50">
        <v>1</v>
      </c>
      <c r="F43" s="50">
        <v>1</v>
      </c>
      <c r="G43" s="50">
        <v>0</v>
      </c>
      <c r="H43" s="50">
        <v>0</v>
      </c>
      <c r="I43" s="50">
        <v>0</v>
      </c>
      <c r="J43" s="50">
        <v>1</v>
      </c>
      <c r="K43" s="50">
        <v>1</v>
      </c>
      <c r="L43" s="50">
        <v>0</v>
      </c>
      <c r="M43" s="50">
        <v>0</v>
      </c>
      <c r="N43" s="50">
        <v>0</v>
      </c>
      <c r="O43" s="50">
        <v>1</v>
      </c>
      <c r="P43" s="50">
        <v>1</v>
      </c>
      <c r="Q43" s="50">
        <v>0</v>
      </c>
      <c r="R43" s="50">
        <v>0</v>
      </c>
      <c r="S43" s="50">
        <v>1</v>
      </c>
      <c r="T43" s="34"/>
      <c r="U43" s="34"/>
      <c r="V43" s="34"/>
      <c r="W43" s="34"/>
      <c r="X43" s="34"/>
      <c r="Y43" s="34"/>
      <c r="Z43" s="34"/>
      <c r="AA43" s="34"/>
      <c r="AB43" s="23"/>
      <c r="AC43" s="23"/>
      <c r="AD43" s="23"/>
      <c r="AE43" s="23"/>
      <c r="AF43" s="23"/>
      <c r="AG43" s="31"/>
      <c r="AH43" s="31"/>
      <c r="AI43" s="31"/>
      <c r="AJ43" s="31"/>
      <c r="AK43" s="31"/>
      <c r="AL43" s="25">
        <f t="shared" si="3"/>
        <v>7</v>
      </c>
      <c r="AM43" s="26">
        <f t="shared" si="4"/>
        <v>7</v>
      </c>
      <c r="AN43" s="27">
        <v>85</v>
      </c>
      <c r="AO43" s="32"/>
      <c r="AP43" s="33"/>
    </row>
    <row r="44" spans="1:42" x14ac:dyDescent="0.3">
      <c r="A44" s="30">
        <v>26</v>
      </c>
      <c r="B44" t="s">
        <v>74</v>
      </c>
      <c r="C44" s="50">
        <v>0</v>
      </c>
      <c r="D44" s="50">
        <v>0</v>
      </c>
      <c r="E44" s="50">
        <v>1</v>
      </c>
      <c r="F44" s="50">
        <v>1</v>
      </c>
      <c r="G44" s="50">
        <v>0</v>
      </c>
      <c r="H44" s="50">
        <v>0</v>
      </c>
      <c r="I44" s="50">
        <v>0</v>
      </c>
      <c r="J44" s="50">
        <v>1</v>
      </c>
      <c r="K44" s="50">
        <v>1</v>
      </c>
      <c r="L44" s="50">
        <v>0</v>
      </c>
      <c r="M44" s="50">
        <v>0</v>
      </c>
      <c r="N44" s="50">
        <v>0</v>
      </c>
      <c r="O44" s="50">
        <v>1</v>
      </c>
      <c r="P44" s="50">
        <v>1</v>
      </c>
      <c r="Q44" s="50">
        <v>0</v>
      </c>
      <c r="R44" s="50">
        <v>0</v>
      </c>
      <c r="S44" s="50">
        <v>1</v>
      </c>
      <c r="T44" s="34"/>
      <c r="U44" s="34"/>
      <c r="V44" s="34"/>
      <c r="W44" s="34"/>
      <c r="X44" s="34"/>
      <c r="Y44" s="34"/>
      <c r="Z44" s="34"/>
      <c r="AA44" s="34"/>
      <c r="AB44" s="23"/>
      <c r="AC44" s="23"/>
      <c r="AD44" s="23"/>
      <c r="AE44" s="23"/>
      <c r="AF44" s="23"/>
      <c r="AG44" s="31"/>
      <c r="AH44" s="31"/>
      <c r="AI44" s="31"/>
      <c r="AJ44" s="31"/>
      <c r="AK44" s="31"/>
      <c r="AL44" s="25">
        <f t="shared" si="3"/>
        <v>7</v>
      </c>
      <c r="AM44" s="26">
        <f t="shared" si="4"/>
        <v>7</v>
      </c>
      <c r="AN44" s="27">
        <v>85</v>
      </c>
      <c r="AO44" s="32"/>
      <c r="AP44" s="33"/>
    </row>
    <row r="45" spans="1:42" x14ac:dyDescent="0.3">
      <c r="A45" s="30">
        <v>27</v>
      </c>
      <c r="B45" t="s">
        <v>75</v>
      </c>
      <c r="C45" s="50">
        <v>0</v>
      </c>
      <c r="D45" s="50">
        <v>0</v>
      </c>
      <c r="E45" s="50">
        <v>1</v>
      </c>
      <c r="F45" s="50">
        <v>1</v>
      </c>
      <c r="G45" s="50">
        <v>0</v>
      </c>
      <c r="H45" s="50">
        <v>0</v>
      </c>
      <c r="I45" s="50">
        <v>0</v>
      </c>
      <c r="J45" s="50">
        <v>0</v>
      </c>
      <c r="K45" s="50">
        <v>1</v>
      </c>
      <c r="L45" s="50">
        <v>0</v>
      </c>
      <c r="M45" s="50">
        <v>0</v>
      </c>
      <c r="N45" s="50">
        <v>0</v>
      </c>
      <c r="O45" s="50">
        <v>1</v>
      </c>
      <c r="P45" s="50">
        <v>0</v>
      </c>
      <c r="Q45" s="50">
        <v>0</v>
      </c>
      <c r="R45" s="50">
        <v>0</v>
      </c>
      <c r="S45" s="50">
        <v>1</v>
      </c>
      <c r="T45" s="34"/>
      <c r="U45" s="34"/>
      <c r="V45" s="34"/>
      <c r="W45" s="34"/>
      <c r="X45" s="34"/>
      <c r="Y45" s="34"/>
      <c r="Z45" s="34"/>
      <c r="AA45" s="34"/>
      <c r="AB45" s="23"/>
      <c r="AC45" s="23"/>
      <c r="AD45" s="23"/>
      <c r="AE45" s="23"/>
      <c r="AF45" s="23"/>
      <c r="AG45" s="31"/>
      <c r="AH45" s="31"/>
      <c r="AI45" s="31"/>
      <c r="AJ45" s="31"/>
      <c r="AK45" s="31"/>
      <c r="AL45" s="25">
        <f t="shared" si="3"/>
        <v>5</v>
      </c>
      <c r="AM45" s="26">
        <f t="shared" si="4"/>
        <v>5</v>
      </c>
      <c r="AN45" s="27">
        <v>85</v>
      </c>
      <c r="AO45" s="32"/>
      <c r="AP45" s="33"/>
    </row>
    <row r="46" spans="1:42" x14ac:dyDescent="0.3">
      <c r="A46" s="30">
        <v>28</v>
      </c>
      <c r="B46" t="s">
        <v>91</v>
      </c>
      <c r="C46" s="50">
        <v>0</v>
      </c>
      <c r="D46" s="50">
        <v>0</v>
      </c>
      <c r="E46" s="50">
        <v>1</v>
      </c>
      <c r="F46" s="50">
        <v>1</v>
      </c>
      <c r="G46" s="50">
        <v>0</v>
      </c>
      <c r="H46" s="50">
        <v>0</v>
      </c>
      <c r="I46" s="50">
        <v>0</v>
      </c>
      <c r="J46" s="50">
        <v>1</v>
      </c>
      <c r="K46" s="50">
        <v>1</v>
      </c>
      <c r="L46" s="50">
        <v>0</v>
      </c>
      <c r="M46" s="50">
        <v>0</v>
      </c>
      <c r="N46" s="50">
        <v>0</v>
      </c>
      <c r="O46" s="50">
        <v>1</v>
      </c>
      <c r="P46" s="50">
        <v>0</v>
      </c>
      <c r="Q46" s="50">
        <v>0</v>
      </c>
      <c r="R46" s="50">
        <v>0</v>
      </c>
      <c r="S46" s="50">
        <v>1</v>
      </c>
      <c r="T46" s="34"/>
      <c r="U46" s="34"/>
      <c r="V46" s="34"/>
      <c r="W46" s="34"/>
      <c r="X46" s="34"/>
      <c r="Y46" s="34"/>
      <c r="Z46" s="34"/>
      <c r="AA46" s="34"/>
      <c r="AB46" s="23"/>
      <c r="AC46" s="23"/>
      <c r="AD46" s="23"/>
      <c r="AE46" s="23"/>
      <c r="AF46" s="23"/>
      <c r="AG46" s="31"/>
      <c r="AH46" s="31"/>
      <c r="AI46" s="31"/>
      <c r="AJ46" s="31"/>
      <c r="AK46" s="31"/>
      <c r="AL46" s="25">
        <f t="shared" si="3"/>
        <v>6</v>
      </c>
      <c r="AM46" s="26">
        <f t="shared" si="4"/>
        <v>6</v>
      </c>
      <c r="AN46" s="27">
        <v>85</v>
      </c>
      <c r="AO46" s="32"/>
      <c r="AP46" s="33"/>
    </row>
    <row r="49" spans="1:3" x14ac:dyDescent="0.3">
      <c r="A49" s="30"/>
      <c r="B49" t="s">
        <v>57</v>
      </c>
      <c r="C49" s="51">
        <f>pretest!AN16</f>
        <v>35.294117647058826</v>
      </c>
    </row>
    <row r="50" spans="1:3" x14ac:dyDescent="0.3">
      <c r="A50" s="30"/>
      <c r="B50" t="s">
        <v>58</v>
      </c>
      <c r="C50" s="51">
        <f>pretest!AN17</f>
        <v>41.17647058823529</v>
      </c>
    </row>
    <row r="51" spans="1:3" x14ac:dyDescent="0.3">
      <c r="A51" s="30"/>
      <c r="B51" t="s">
        <v>59</v>
      </c>
      <c r="C51" s="51">
        <f>pretest!AN18</f>
        <v>41.17647058823529</v>
      </c>
    </row>
    <row r="52" spans="1:3" x14ac:dyDescent="0.3">
      <c r="A52" s="30"/>
      <c r="B52" t="s">
        <v>60</v>
      </c>
      <c r="C52" s="51">
        <f>pretest!AN19</f>
        <v>35.294117647058826</v>
      </c>
    </row>
    <row r="53" spans="1:3" x14ac:dyDescent="0.3">
      <c r="A53" s="30"/>
      <c r="B53" t="s">
        <v>61</v>
      </c>
      <c r="C53" s="51">
        <f>pretest!AN20</f>
        <v>41.17647058823529</v>
      </c>
    </row>
    <row r="54" spans="1:3" x14ac:dyDescent="0.3">
      <c r="A54" s="30"/>
      <c r="B54" t="s">
        <v>62</v>
      </c>
      <c r="C54" s="51">
        <f>pretest!AN21</f>
        <v>35.294117647058826</v>
      </c>
    </row>
    <row r="55" spans="1:3" x14ac:dyDescent="0.3">
      <c r="A55" s="30"/>
      <c r="B55" t="s">
        <v>63</v>
      </c>
      <c r="C55" s="51">
        <f>pretest!AN22</f>
        <v>41.17647058823529</v>
      </c>
    </row>
    <row r="56" spans="1:3" x14ac:dyDescent="0.3">
      <c r="A56" s="30"/>
      <c r="B56" t="s">
        <v>64</v>
      </c>
      <c r="C56" s="51">
        <f>pretest!AN23</f>
        <v>35.294117647058826</v>
      </c>
    </row>
    <row r="57" spans="1:3" x14ac:dyDescent="0.3">
      <c r="A57" s="30"/>
      <c r="B57" t="s">
        <v>65</v>
      </c>
      <c r="C57" s="51">
        <f>pretest!AN24</f>
        <v>41.17647058823529</v>
      </c>
    </row>
    <row r="58" spans="1:3" x14ac:dyDescent="0.3">
      <c r="A58" s="30"/>
      <c r="B58" t="s">
        <v>66</v>
      </c>
      <c r="C58" s="51">
        <f>pretest!AN25</f>
        <v>35.294117647058826</v>
      </c>
    </row>
    <row r="59" spans="1:3" x14ac:dyDescent="0.3">
      <c r="A59" s="30"/>
      <c r="B59" t="s">
        <v>67</v>
      </c>
      <c r="C59" s="51">
        <f>pretest!AN26</f>
        <v>35.294117647058826</v>
      </c>
    </row>
    <row r="60" spans="1:3" x14ac:dyDescent="0.3">
      <c r="A60" s="30"/>
      <c r="B60" t="s">
        <v>68</v>
      </c>
      <c r="C60" s="51">
        <f>pretest!AN27</f>
        <v>41.17647058823529</v>
      </c>
    </row>
    <row r="61" spans="1:3" x14ac:dyDescent="0.3">
      <c r="A61" s="30"/>
      <c r="B61" t="s">
        <v>69</v>
      </c>
      <c r="C61" s="51">
        <f>pretest!AN28</f>
        <v>41.17647058823529</v>
      </c>
    </row>
    <row r="62" spans="1:3" x14ac:dyDescent="0.3">
      <c r="A62" s="30"/>
      <c r="B62" t="s">
        <v>70</v>
      </c>
      <c r="C62" s="51">
        <f>pretest!AN29</f>
        <v>35.294117647058826</v>
      </c>
    </row>
    <row r="63" spans="1:3" x14ac:dyDescent="0.3">
      <c r="A63" s="30"/>
      <c r="B63" t="s">
        <v>71</v>
      </c>
      <c r="C63" s="51">
        <f>pretest!AN30</f>
        <v>35.294117647058826</v>
      </c>
    </row>
    <row r="64" spans="1:3" x14ac:dyDescent="0.3">
      <c r="A64" s="30"/>
      <c r="B64" t="s">
        <v>72</v>
      </c>
      <c r="C64" s="51">
        <f>pretest!AN31</f>
        <v>41.17647058823529</v>
      </c>
    </row>
    <row r="65" spans="1:38" x14ac:dyDescent="0.3">
      <c r="A65" s="30"/>
      <c r="B65" t="s">
        <v>73</v>
      </c>
      <c r="C65" s="51">
        <f>pretest!AN32</f>
        <v>41.17647058823529</v>
      </c>
    </row>
    <row r="66" spans="1:38" x14ac:dyDescent="0.3">
      <c r="A66" s="30"/>
      <c r="B66" t="s">
        <v>74</v>
      </c>
      <c r="C66" s="51">
        <f>pretest!AN33</f>
        <v>41.17647058823529</v>
      </c>
    </row>
    <row r="67" spans="1:38" x14ac:dyDescent="0.3">
      <c r="A67" s="30"/>
      <c r="B67" t="s">
        <v>75</v>
      </c>
      <c r="C67" s="51">
        <f>pretest!AN34</f>
        <v>29.411764705882355</v>
      </c>
    </row>
    <row r="68" spans="1:38" x14ac:dyDescent="0.3">
      <c r="A68" s="30"/>
      <c r="B68" t="s">
        <v>91</v>
      </c>
      <c r="C68" s="51">
        <f>pretest!AN35</f>
        <v>35.294117647058826</v>
      </c>
    </row>
    <row r="69" spans="1:38" x14ac:dyDescent="0.3">
      <c r="C69" s="51">
        <f>AVERAGE(C49:C68)</f>
        <v>37.941176470588225</v>
      </c>
    </row>
    <row r="71" spans="1:38" x14ac:dyDescent="0.3">
      <c r="A71" s="30">
        <v>29</v>
      </c>
      <c r="B71" t="s">
        <v>76</v>
      </c>
      <c r="C71" s="50">
        <v>0</v>
      </c>
      <c r="D71" s="50">
        <v>0</v>
      </c>
      <c r="E71" s="50">
        <v>0</v>
      </c>
      <c r="F71" s="50">
        <v>1</v>
      </c>
      <c r="G71" s="50">
        <v>0</v>
      </c>
      <c r="H71" s="50">
        <v>0</v>
      </c>
      <c r="I71" s="50">
        <v>0</v>
      </c>
      <c r="J71" s="50">
        <v>0</v>
      </c>
      <c r="K71" s="50">
        <v>1</v>
      </c>
      <c r="L71" s="50">
        <v>0</v>
      </c>
      <c r="M71" s="50">
        <v>0</v>
      </c>
      <c r="N71" s="50">
        <v>0</v>
      </c>
      <c r="O71" s="50">
        <v>1</v>
      </c>
      <c r="P71" s="50">
        <v>0</v>
      </c>
      <c r="Q71" s="50">
        <v>0</v>
      </c>
      <c r="R71" s="50">
        <v>0</v>
      </c>
      <c r="S71" s="50">
        <v>1</v>
      </c>
      <c r="T71" s="34"/>
      <c r="U71" s="34"/>
      <c r="V71" s="34"/>
      <c r="W71" s="34"/>
      <c r="X71" s="34"/>
      <c r="Y71" s="34"/>
      <c r="Z71" s="34"/>
      <c r="AA71" s="34"/>
      <c r="AB71" s="23"/>
      <c r="AC71" s="23"/>
      <c r="AD71" s="23"/>
      <c r="AE71" s="23"/>
      <c r="AF71" s="23"/>
      <c r="AG71" s="31"/>
      <c r="AH71" s="31"/>
      <c r="AI71" s="31"/>
      <c r="AJ71" s="31"/>
      <c r="AK71" s="31"/>
      <c r="AL71" s="25">
        <f t="shared" ref="AL71:AL85" si="6">SUM(C71:AK71)</f>
        <v>4</v>
      </c>
    </row>
    <row r="72" spans="1:38" x14ac:dyDescent="0.3">
      <c r="A72" s="30">
        <v>30</v>
      </c>
      <c r="B72" t="s">
        <v>77</v>
      </c>
      <c r="C72" s="50">
        <v>0</v>
      </c>
      <c r="D72" s="50">
        <v>0</v>
      </c>
      <c r="E72" s="50">
        <v>1</v>
      </c>
      <c r="F72" s="50">
        <v>1</v>
      </c>
      <c r="G72" s="50">
        <v>0</v>
      </c>
      <c r="H72" s="50">
        <v>0</v>
      </c>
      <c r="I72" s="50">
        <v>0</v>
      </c>
      <c r="J72" s="50">
        <v>1</v>
      </c>
      <c r="K72" s="50">
        <v>0</v>
      </c>
      <c r="L72" s="50">
        <v>0</v>
      </c>
      <c r="M72" s="50">
        <v>0</v>
      </c>
      <c r="N72" s="50">
        <v>0</v>
      </c>
      <c r="O72" s="50">
        <v>1</v>
      </c>
      <c r="P72" s="50">
        <v>0</v>
      </c>
      <c r="Q72" s="50">
        <v>0</v>
      </c>
      <c r="R72" s="50">
        <v>0</v>
      </c>
      <c r="S72" s="50">
        <v>1</v>
      </c>
      <c r="T72" s="34"/>
      <c r="U72" s="34"/>
      <c r="V72" s="34"/>
      <c r="W72" s="34"/>
      <c r="X72" s="34"/>
      <c r="Y72" s="34"/>
      <c r="Z72" s="34"/>
      <c r="AA72" s="34"/>
      <c r="AB72" s="23"/>
      <c r="AC72" s="23"/>
      <c r="AD72" s="23"/>
      <c r="AE72" s="23"/>
      <c r="AF72" s="23"/>
      <c r="AG72" s="31"/>
      <c r="AH72" s="31"/>
      <c r="AI72" s="31"/>
      <c r="AJ72" s="31"/>
      <c r="AK72" s="31"/>
      <c r="AL72" s="25">
        <f t="shared" si="6"/>
        <v>5</v>
      </c>
    </row>
    <row r="73" spans="1:38" x14ac:dyDescent="0.3">
      <c r="A73" s="30">
        <v>31</v>
      </c>
      <c r="B73" t="s">
        <v>78</v>
      </c>
      <c r="C73" s="50">
        <v>0</v>
      </c>
      <c r="D73" s="50">
        <v>0</v>
      </c>
      <c r="E73" s="50">
        <v>0</v>
      </c>
      <c r="F73" s="50">
        <v>1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1</v>
      </c>
      <c r="T73" s="34"/>
      <c r="U73" s="34"/>
      <c r="V73" s="34"/>
      <c r="W73" s="34"/>
      <c r="X73" s="34"/>
      <c r="Y73" s="34"/>
      <c r="Z73" s="34"/>
      <c r="AA73" s="34"/>
      <c r="AB73" s="23"/>
      <c r="AC73" s="23"/>
      <c r="AD73" s="23"/>
      <c r="AE73" s="23"/>
      <c r="AF73" s="23"/>
      <c r="AG73" s="31"/>
      <c r="AH73" s="31"/>
      <c r="AI73" s="31"/>
      <c r="AJ73" s="31"/>
      <c r="AK73" s="31"/>
      <c r="AL73" s="25">
        <f t="shared" si="6"/>
        <v>2</v>
      </c>
    </row>
    <row r="74" spans="1:38" x14ac:dyDescent="0.3">
      <c r="A74" s="30">
        <v>32</v>
      </c>
      <c r="B74" t="s">
        <v>79</v>
      </c>
      <c r="C74" s="50">
        <v>0</v>
      </c>
      <c r="D74" s="50">
        <v>0</v>
      </c>
      <c r="E74" s="50">
        <v>1</v>
      </c>
      <c r="F74" s="50">
        <v>1</v>
      </c>
      <c r="G74" s="50">
        <v>0</v>
      </c>
      <c r="H74" s="50">
        <v>0</v>
      </c>
      <c r="I74" s="50">
        <v>0</v>
      </c>
      <c r="J74" s="50">
        <v>1</v>
      </c>
      <c r="K74" s="50">
        <v>0</v>
      </c>
      <c r="L74" s="50">
        <v>0</v>
      </c>
      <c r="M74" s="50">
        <v>0</v>
      </c>
      <c r="N74" s="50">
        <v>0</v>
      </c>
      <c r="O74" s="50">
        <v>1</v>
      </c>
      <c r="P74" s="50">
        <v>0</v>
      </c>
      <c r="Q74" s="50">
        <v>0</v>
      </c>
      <c r="R74" s="50">
        <v>0</v>
      </c>
      <c r="S74" s="50">
        <v>1</v>
      </c>
      <c r="T74" s="34"/>
      <c r="U74" s="34"/>
      <c r="V74" s="34"/>
      <c r="W74" s="34"/>
      <c r="X74" s="34"/>
      <c r="Y74" s="34"/>
      <c r="Z74" s="34"/>
      <c r="AA74" s="34"/>
      <c r="AB74" s="23"/>
      <c r="AC74" s="23"/>
      <c r="AD74" s="23"/>
      <c r="AE74" s="23"/>
      <c r="AF74" s="23"/>
      <c r="AG74" s="31"/>
      <c r="AH74" s="31"/>
      <c r="AI74" s="31"/>
      <c r="AJ74" s="31"/>
      <c r="AK74" s="31"/>
      <c r="AL74" s="25">
        <f t="shared" si="6"/>
        <v>5</v>
      </c>
    </row>
    <row r="75" spans="1:38" x14ac:dyDescent="0.3">
      <c r="A75" s="30">
        <v>33</v>
      </c>
      <c r="B75" t="s">
        <v>80</v>
      </c>
      <c r="C75" s="50">
        <v>0</v>
      </c>
      <c r="D75" s="50">
        <v>0</v>
      </c>
      <c r="E75" s="50">
        <v>0</v>
      </c>
      <c r="F75" s="50">
        <v>1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1</v>
      </c>
      <c r="P75" s="50">
        <v>0</v>
      </c>
      <c r="Q75" s="50">
        <v>0</v>
      </c>
      <c r="R75" s="50">
        <v>0</v>
      </c>
      <c r="S75" s="50">
        <v>1</v>
      </c>
      <c r="T75" s="34"/>
      <c r="U75" s="34"/>
      <c r="V75" s="34"/>
      <c r="W75" s="34"/>
      <c r="X75" s="34"/>
      <c r="Y75" s="34"/>
      <c r="Z75" s="34"/>
      <c r="AA75" s="34"/>
      <c r="AB75" s="23"/>
      <c r="AC75" s="23"/>
      <c r="AD75" s="23"/>
      <c r="AE75" s="23"/>
      <c r="AF75" s="23"/>
      <c r="AG75" s="31"/>
      <c r="AH75" s="31"/>
      <c r="AI75" s="31"/>
      <c r="AJ75" s="31"/>
      <c r="AK75" s="31"/>
      <c r="AL75" s="25">
        <f t="shared" si="6"/>
        <v>3</v>
      </c>
    </row>
    <row r="76" spans="1:38" x14ac:dyDescent="0.3">
      <c r="A76" s="30">
        <v>34</v>
      </c>
      <c r="B76" t="s">
        <v>81</v>
      </c>
      <c r="C76" s="50">
        <v>0</v>
      </c>
      <c r="D76" s="50">
        <v>0</v>
      </c>
      <c r="E76" s="50">
        <v>1</v>
      </c>
      <c r="F76" s="50">
        <v>1</v>
      </c>
      <c r="G76" s="50">
        <v>0</v>
      </c>
      <c r="H76" s="50">
        <v>0</v>
      </c>
      <c r="I76" s="50">
        <v>0</v>
      </c>
      <c r="J76" s="50">
        <v>1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1</v>
      </c>
      <c r="T76" s="34"/>
      <c r="U76" s="34"/>
      <c r="V76" s="34"/>
      <c r="W76" s="34"/>
      <c r="X76" s="34"/>
      <c r="Y76" s="34"/>
      <c r="Z76" s="34"/>
      <c r="AA76" s="34"/>
      <c r="AB76" s="23"/>
      <c r="AC76" s="23"/>
      <c r="AD76" s="23"/>
      <c r="AE76" s="23"/>
      <c r="AF76" s="23"/>
      <c r="AG76" s="31"/>
      <c r="AH76" s="31"/>
      <c r="AI76" s="31"/>
      <c r="AJ76" s="31"/>
      <c r="AK76" s="31"/>
      <c r="AL76" s="25">
        <f t="shared" si="6"/>
        <v>4</v>
      </c>
    </row>
    <row r="77" spans="1:38" x14ac:dyDescent="0.3">
      <c r="A77" s="30">
        <v>35</v>
      </c>
      <c r="B77" t="s">
        <v>82</v>
      </c>
      <c r="C77" s="50">
        <v>0</v>
      </c>
      <c r="D77" s="50">
        <v>0</v>
      </c>
      <c r="E77" s="50">
        <v>1</v>
      </c>
      <c r="F77" s="50">
        <v>1</v>
      </c>
      <c r="G77" s="50">
        <v>0</v>
      </c>
      <c r="H77" s="50">
        <v>0</v>
      </c>
      <c r="I77" s="50">
        <v>0</v>
      </c>
      <c r="J77" s="50">
        <v>1</v>
      </c>
      <c r="K77" s="50">
        <v>0</v>
      </c>
      <c r="L77" s="50">
        <v>0</v>
      </c>
      <c r="M77" s="50">
        <v>0</v>
      </c>
      <c r="N77" s="50">
        <v>0</v>
      </c>
      <c r="O77" s="50">
        <v>1</v>
      </c>
      <c r="P77" s="50">
        <v>0</v>
      </c>
      <c r="Q77" s="50">
        <v>0</v>
      </c>
      <c r="R77" s="50">
        <v>0</v>
      </c>
      <c r="S77" s="50">
        <v>1</v>
      </c>
      <c r="T77" s="34"/>
      <c r="U77" s="34"/>
      <c r="V77" s="34"/>
      <c r="W77" s="34"/>
      <c r="X77" s="34"/>
      <c r="Y77" s="34"/>
      <c r="Z77" s="34"/>
      <c r="AA77" s="34"/>
      <c r="AB77" s="23"/>
      <c r="AC77" s="23"/>
      <c r="AD77" s="23"/>
      <c r="AE77" s="23"/>
      <c r="AF77" s="23"/>
      <c r="AG77" s="31"/>
      <c r="AH77" s="31"/>
      <c r="AI77" s="31"/>
      <c r="AJ77" s="31"/>
      <c r="AK77" s="31"/>
      <c r="AL77" s="25">
        <f t="shared" si="6"/>
        <v>5</v>
      </c>
    </row>
    <row r="78" spans="1:38" x14ac:dyDescent="0.3">
      <c r="A78" s="30">
        <v>36</v>
      </c>
      <c r="B78" t="s">
        <v>83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1</v>
      </c>
      <c r="K78" s="50">
        <v>0</v>
      </c>
      <c r="L78" s="50">
        <v>0</v>
      </c>
      <c r="M78" s="50">
        <v>0</v>
      </c>
      <c r="N78" s="50">
        <v>0</v>
      </c>
      <c r="O78" s="50">
        <v>1</v>
      </c>
      <c r="P78" s="50">
        <v>0</v>
      </c>
      <c r="Q78" s="50">
        <v>0</v>
      </c>
      <c r="R78" s="50">
        <v>0</v>
      </c>
      <c r="S78" s="50">
        <v>1</v>
      </c>
      <c r="T78" s="34"/>
      <c r="U78" s="34"/>
      <c r="V78" s="34"/>
      <c r="W78" s="34"/>
      <c r="X78" s="34"/>
      <c r="Y78" s="34"/>
      <c r="Z78" s="34"/>
      <c r="AA78" s="34"/>
      <c r="AB78" s="23"/>
      <c r="AC78" s="23"/>
      <c r="AD78" s="23"/>
      <c r="AE78" s="23"/>
      <c r="AF78" s="23"/>
      <c r="AG78" s="31"/>
      <c r="AH78" s="31"/>
      <c r="AI78" s="31"/>
      <c r="AJ78" s="31"/>
      <c r="AK78" s="31"/>
      <c r="AL78" s="25">
        <f t="shared" si="6"/>
        <v>3</v>
      </c>
    </row>
    <row r="79" spans="1:38" x14ac:dyDescent="0.3">
      <c r="A79" s="30">
        <v>37</v>
      </c>
      <c r="B79" t="s">
        <v>84</v>
      </c>
      <c r="C79" s="50">
        <v>0</v>
      </c>
      <c r="D79" s="50">
        <v>0</v>
      </c>
      <c r="E79" s="50">
        <v>1</v>
      </c>
      <c r="F79" s="50">
        <v>0</v>
      </c>
      <c r="G79" s="50">
        <v>0</v>
      </c>
      <c r="H79" s="50">
        <v>0</v>
      </c>
      <c r="I79" s="50">
        <v>0</v>
      </c>
      <c r="J79" s="50">
        <v>1</v>
      </c>
      <c r="K79" s="50">
        <v>0</v>
      </c>
      <c r="L79" s="50">
        <v>0</v>
      </c>
      <c r="M79" s="50">
        <v>0</v>
      </c>
      <c r="N79" s="50">
        <v>0</v>
      </c>
      <c r="O79" s="50">
        <v>1</v>
      </c>
      <c r="P79" s="50">
        <v>0</v>
      </c>
      <c r="Q79" s="50">
        <v>0</v>
      </c>
      <c r="R79" s="50">
        <v>0</v>
      </c>
      <c r="S79" s="50">
        <v>1</v>
      </c>
      <c r="T79" s="34"/>
      <c r="U79" s="34"/>
      <c r="V79" s="34"/>
      <c r="W79" s="34"/>
      <c r="X79" s="34"/>
      <c r="Y79" s="34"/>
      <c r="Z79" s="34"/>
      <c r="AA79" s="34"/>
      <c r="AB79" s="23"/>
      <c r="AC79" s="23"/>
      <c r="AD79" s="23"/>
      <c r="AE79" s="23"/>
      <c r="AF79" s="23"/>
      <c r="AG79" s="31"/>
      <c r="AH79" s="31"/>
      <c r="AI79" s="31"/>
      <c r="AJ79" s="31"/>
      <c r="AK79" s="31"/>
      <c r="AL79" s="25">
        <f t="shared" si="6"/>
        <v>4</v>
      </c>
    </row>
    <row r="80" spans="1:38" x14ac:dyDescent="0.3">
      <c r="A80" s="30">
        <v>38</v>
      </c>
      <c r="B80" t="s">
        <v>85</v>
      </c>
      <c r="C80" s="50">
        <v>0</v>
      </c>
      <c r="D80" s="50">
        <v>0</v>
      </c>
      <c r="E80" s="50">
        <v>1</v>
      </c>
      <c r="F80" s="50">
        <v>1</v>
      </c>
      <c r="G80" s="50">
        <v>0</v>
      </c>
      <c r="H80" s="50">
        <v>0</v>
      </c>
      <c r="I80" s="50">
        <v>0</v>
      </c>
      <c r="J80" s="50">
        <v>1</v>
      </c>
      <c r="K80" s="50">
        <v>0</v>
      </c>
      <c r="L80" s="50">
        <v>0</v>
      </c>
      <c r="M80" s="50">
        <v>0</v>
      </c>
      <c r="N80" s="50">
        <v>0</v>
      </c>
      <c r="O80" s="50">
        <v>1</v>
      </c>
      <c r="P80" s="50">
        <v>0</v>
      </c>
      <c r="Q80" s="50">
        <v>0</v>
      </c>
      <c r="R80" s="50">
        <v>0</v>
      </c>
      <c r="S80" s="50">
        <v>1</v>
      </c>
      <c r="T80" s="34"/>
      <c r="U80" s="34"/>
      <c r="V80" s="34"/>
      <c r="W80" s="34"/>
      <c r="X80" s="34"/>
      <c r="Y80" s="34"/>
      <c r="Z80" s="34"/>
      <c r="AA80" s="34"/>
      <c r="AB80" s="23"/>
      <c r="AC80" s="23"/>
      <c r="AD80" s="23"/>
      <c r="AE80" s="23"/>
      <c r="AF80" s="23"/>
      <c r="AG80" s="31"/>
      <c r="AH80" s="31"/>
      <c r="AI80" s="31"/>
      <c r="AJ80" s="31"/>
      <c r="AK80" s="31"/>
      <c r="AL80" s="25">
        <f t="shared" si="6"/>
        <v>5</v>
      </c>
    </row>
    <row r="81" spans="1:38" x14ac:dyDescent="0.3">
      <c r="A81" s="30">
        <v>39</v>
      </c>
      <c r="B81" t="s">
        <v>86</v>
      </c>
      <c r="C81" s="50">
        <v>0</v>
      </c>
      <c r="D81" s="50">
        <v>0</v>
      </c>
      <c r="E81" s="50">
        <v>0</v>
      </c>
      <c r="F81" s="50">
        <v>1</v>
      </c>
      <c r="G81" s="50">
        <v>0</v>
      </c>
      <c r="H81" s="50">
        <v>0</v>
      </c>
      <c r="I81" s="50">
        <v>0</v>
      </c>
      <c r="J81" s="50">
        <v>1</v>
      </c>
      <c r="K81" s="50">
        <v>0</v>
      </c>
      <c r="L81" s="50">
        <v>0</v>
      </c>
      <c r="M81" s="50">
        <v>0</v>
      </c>
      <c r="N81" s="50">
        <v>0</v>
      </c>
      <c r="O81" s="50">
        <v>1</v>
      </c>
      <c r="P81" s="50">
        <v>0</v>
      </c>
      <c r="Q81" s="50">
        <v>0</v>
      </c>
      <c r="R81" s="50">
        <v>0</v>
      </c>
      <c r="S81" s="50">
        <v>1</v>
      </c>
      <c r="T81" s="34"/>
      <c r="U81" s="34"/>
      <c r="V81" s="34"/>
      <c r="W81" s="34"/>
      <c r="X81" s="34"/>
      <c r="Y81" s="34"/>
      <c r="Z81" s="34"/>
      <c r="AA81" s="34"/>
      <c r="AB81" s="23"/>
      <c r="AC81" s="23"/>
      <c r="AD81" s="23"/>
      <c r="AE81" s="23"/>
      <c r="AF81" s="23"/>
      <c r="AG81" s="31"/>
      <c r="AH81" s="31"/>
      <c r="AI81" s="31"/>
      <c r="AJ81" s="31"/>
      <c r="AK81" s="31"/>
      <c r="AL81" s="25">
        <f t="shared" si="6"/>
        <v>4</v>
      </c>
    </row>
    <row r="82" spans="1:38" x14ac:dyDescent="0.3">
      <c r="A82" s="30">
        <v>40</v>
      </c>
      <c r="B82" t="s">
        <v>87</v>
      </c>
      <c r="C82" s="50">
        <v>0</v>
      </c>
      <c r="D82" s="50">
        <v>0</v>
      </c>
      <c r="E82" s="50">
        <v>1</v>
      </c>
      <c r="F82" s="50">
        <v>1</v>
      </c>
      <c r="G82" s="50">
        <v>0</v>
      </c>
      <c r="H82" s="50">
        <v>0</v>
      </c>
      <c r="I82" s="50">
        <v>0</v>
      </c>
      <c r="J82" s="50">
        <v>1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1</v>
      </c>
      <c r="T82" s="34"/>
      <c r="U82" s="34"/>
      <c r="V82" s="34"/>
      <c r="W82" s="34"/>
      <c r="X82" s="34"/>
      <c r="Y82" s="34"/>
      <c r="Z82" s="34"/>
      <c r="AA82" s="34"/>
      <c r="AB82" s="23"/>
      <c r="AC82" s="23"/>
      <c r="AD82" s="23"/>
      <c r="AE82" s="23"/>
      <c r="AF82" s="23"/>
      <c r="AG82" s="31"/>
      <c r="AH82" s="31"/>
      <c r="AI82" s="31"/>
      <c r="AJ82" s="31"/>
      <c r="AK82" s="31"/>
      <c r="AL82" s="25">
        <f t="shared" si="6"/>
        <v>4</v>
      </c>
    </row>
    <row r="83" spans="1:38" x14ac:dyDescent="0.3">
      <c r="A83" s="30">
        <v>41</v>
      </c>
      <c r="B83" t="s">
        <v>88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1</v>
      </c>
      <c r="K83" s="50">
        <v>0</v>
      </c>
      <c r="L83" s="50">
        <v>0</v>
      </c>
      <c r="M83" s="50">
        <v>0</v>
      </c>
      <c r="N83" s="50">
        <v>0</v>
      </c>
      <c r="O83" s="50">
        <v>1</v>
      </c>
      <c r="P83" s="50">
        <v>0</v>
      </c>
      <c r="Q83" s="50">
        <v>0</v>
      </c>
      <c r="R83" s="50">
        <v>0</v>
      </c>
      <c r="S83" s="50">
        <v>1</v>
      </c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31"/>
      <c r="AH83" s="31"/>
      <c r="AI83" s="31"/>
      <c r="AJ83" s="31"/>
      <c r="AK83" s="31"/>
      <c r="AL83" s="25">
        <f t="shared" si="6"/>
        <v>3</v>
      </c>
    </row>
    <row r="84" spans="1:38" x14ac:dyDescent="0.3">
      <c r="A84" s="30">
        <v>42</v>
      </c>
      <c r="B84" t="s">
        <v>89</v>
      </c>
      <c r="C84" s="50">
        <v>0</v>
      </c>
      <c r="D84" s="50">
        <v>0</v>
      </c>
      <c r="E84" s="50">
        <v>0</v>
      </c>
      <c r="F84" s="50">
        <v>1</v>
      </c>
      <c r="G84" s="50">
        <v>0</v>
      </c>
      <c r="H84" s="50">
        <v>0</v>
      </c>
      <c r="I84" s="50">
        <v>0</v>
      </c>
      <c r="J84" s="50">
        <v>1</v>
      </c>
      <c r="K84" s="50">
        <v>0</v>
      </c>
      <c r="L84" s="50">
        <v>0</v>
      </c>
      <c r="M84" s="50">
        <v>0</v>
      </c>
      <c r="N84" s="50">
        <v>0</v>
      </c>
      <c r="O84" s="50">
        <v>1</v>
      </c>
      <c r="P84" s="50">
        <v>0</v>
      </c>
      <c r="Q84" s="50">
        <v>0</v>
      </c>
      <c r="R84" s="50">
        <v>0</v>
      </c>
      <c r="S84" s="50">
        <v>1</v>
      </c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31"/>
      <c r="AH84" s="31"/>
      <c r="AI84" s="31"/>
      <c r="AJ84" s="31"/>
      <c r="AK84" s="31"/>
      <c r="AL84" s="25">
        <f t="shared" si="6"/>
        <v>4</v>
      </c>
    </row>
    <row r="85" spans="1:38" x14ac:dyDescent="0.3">
      <c r="A85" s="30">
        <v>43</v>
      </c>
      <c r="B85" t="s">
        <v>90</v>
      </c>
      <c r="C85" s="50">
        <v>0</v>
      </c>
      <c r="D85" s="50">
        <v>0</v>
      </c>
      <c r="E85" s="50">
        <v>1</v>
      </c>
      <c r="F85" s="50">
        <v>1</v>
      </c>
      <c r="G85" s="50">
        <v>0</v>
      </c>
      <c r="H85" s="50">
        <v>0</v>
      </c>
      <c r="I85" s="50">
        <v>0</v>
      </c>
      <c r="J85" s="50">
        <v>1</v>
      </c>
      <c r="K85" s="50">
        <v>0</v>
      </c>
      <c r="L85" s="50">
        <v>0</v>
      </c>
      <c r="M85" s="50">
        <v>0</v>
      </c>
      <c r="N85" s="50">
        <v>0</v>
      </c>
      <c r="O85" s="50">
        <v>1</v>
      </c>
      <c r="P85" s="50">
        <v>0</v>
      </c>
      <c r="Q85" s="50">
        <v>0</v>
      </c>
      <c r="R85" s="50">
        <v>0</v>
      </c>
      <c r="S85" s="50">
        <v>1</v>
      </c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31"/>
      <c r="AH85" s="31"/>
      <c r="AI85" s="31"/>
      <c r="AJ85" s="31"/>
      <c r="AK85" s="31"/>
      <c r="AL85" s="25">
        <f t="shared" si="6"/>
        <v>5</v>
      </c>
    </row>
    <row r="88" spans="1:38" x14ac:dyDescent="0.3">
      <c r="B88" t="s">
        <v>76</v>
      </c>
      <c r="C88" s="51">
        <f>pretest!AO36</f>
        <v>23.52941176470588</v>
      </c>
    </row>
    <row r="89" spans="1:38" x14ac:dyDescent="0.3">
      <c r="B89" t="s">
        <v>77</v>
      </c>
      <c r="C89" s="51">
        <f>pretest!AO37</f>
        <v>29.411764705882355</v>
      </c>
    </row>
    <row r="90" spans="1:38" x14ac:dyDescent="0.3">
      <c r="B90" t="s">
        <v>78</v>
      </c>
      <c r="C90" s="51">
        <f>pretest!AO38</f>
        <v>23.52941176470588</v>
      </c>
    </row>
    <row r="91" spans="1:38" x14ac:dyDescent="0.3">
      <c r="B91" t="s">
        <v>79</v>
      </c>
      <c r="C91" s="51">
        <f>pretest!AO39</f>
        <v>29.411764705882355</v>
      </c>
    </row>
    <row r="92" spans="1:38" x14ac:dyDescent="0.3">
      <c r="B92" t="s">
        <v>80</v>
      </c>
      <c r="C92" s="51">
        <f>pretest!AO40</f>
        <v>23.52941176470588</v>
      </c>
    </row>
    <row r="93" spans="1:38" x14ac:dyDescent="0.3">
      <c r="B93" t="s">
        <v>81</v>
      </c>
      <c r="C93" s="51">
        <f>pretest!AO41</f>
        <v>23.52941176470588</v>
      </c>
    </row>
    <row r="94" spans="1:38" x14ac:dyDescent="0.3">
      <c r="B94" t="s">
        <v>82</v>
      </c>
      <c r="C94" s="51">
        <f>pretest!AO42</f>
        <v>29.411764705882355</v>
      </c>
    </row>
    <row r="95" spans="1:38" x14ac:dyDescent="0.3">
      <c r="B95" t="s">
        <v>83</v>
      </c>
      <c r="C95" s="51">
        <f>pretest!AO43</f>
        <v>23.52941176470588</v>
      </c>
    </row>
    <row r="96" spans="1:38" x14ac:dyDescent="0.3">
      <c r="B96" t="s">
        <v>84</v>
      </c>
      <c r="C96" s="51">
        <f>pretest!AO44</f>
        <v>29.411764705882355</v>
      </c>
    </row>
    <row r="97" spans="2:3" x14ac:dyDescent="0.3">
      <c r="B97" t="s">
        <v>85</v>
      </c>
      <c r="C97" s="51">
        <f>pretest!AO45</f>
        <v>29.411764705882355</v>
      </c>
    </row>
    <row r="98" spans="2:3" x14ac:dyDescent="0.3">
      <c r="B98" t="s">
        <v>86</v>
      </c>
      <c r="C98" s="51">
        <f>pretest!AO46</f>
        <v>23.52941176470588</v>
      </c>
    </row>
    <row r="99" spans="2:3" x14ac:dyDescent="0.3">
      <c r="B99" t="s">
        <v>87</v>
      </c>
      <c r="C99" s="51">
        <f>pretest!AO47</f>
        <v>23.52941176470588</v>
      </c>
    </row>
    <row r="100" spans="2:3" x14ac:dyDescent="0.3">
      <c r="B100" t="s">
        <v>88</v>
      </c>
      <c r="C100" s="51">
        <f>pretest!AO48</f>
        <v>23.52941176470588</v>
      </c>
    </row>
    <row r="101" spans="2:3" x14ac:dyDescent="0.3">
      <c r="B101" t="s">
        <v>89</v>
      </c>
      <c r="C101" s="51">
        <f>pretest!AO49</f>
        <v>23.52941176470588</v>
      </c>
    </row>
    <row r="102" spans="2:3" x14ac:dyDescent="0.3">
      <c r="B102" t="s">
        <v>90</v>
      </c>
      <c r="C102" s="51">
        <f>pretest!AO50</f>
        <v>29.411764705882355</v>
      </c>
    </row>
    <row r="103" spans="2:3" x14ac:dyDescent="0.3">
      <c r="C103" s="51">
        <f>AVERAGE(C88:C102)</f>
        <v>25.882352941176464</v>
      </c>
    </row>
    <row r="117" spans="2:3" x14ac:dyDescent="0.3">
      <c r="B117" t="s">
        <v>92</v>
      </c>
      <c r="C117" t="s">
        <v>96</v>
      </c>
    </row>
    <row r="118" spans="2:3" x14ac:dyDescent="0.3">
      <c r="B118" t="s">
        <v>93</v>
      </c>
      <c r="C118" s="51">
        <f>C25</f>
        <v>47.058823529411768</v>
      </c>
    </row>
    <row r="119" spans="2:3" x14ac:dyDescent="0.3">
      <c r="B119" t="s">
        <v>94</v>
      </c>
      <c r="C119" s="51">
        <f>C69</f>
        <v>37.941176470588225</v>
      </c>
    </row>
    <row r="120" spans="2:3" x14ac:dyDescent="0.3">
      <c r="B120" t="s">
        <v>95</v>
      </c>
      <c r="C120" s="51">
        <f>C103</f>
        <v>25.882352941176464</v>
      </c>
    </row>
  </sheetData>
  <mergeCells count="5">
    <mergeCell ref="A1:A3"/>
    <mergeCell ref="C1:AK1"/>
    <mergeCell ref="AM1:AM3"/>
    <mergeCell ref="AN1:AN3"/>
    <mergeCell ref="AL2:AL3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F063-B8C0-4716-8F46-16B6AB005654}">
  <dimension ref="A1:D13"/>
  <sheetViews>
    <sheetView topLeftCell="A13" workbookViewId="0">
      <selection activeCell="P2" sqref="P2"/>
    </sheetView>
  </sheetViews>
  <sheetFormatPr defaultRowHeight="14.4" x14ac:dyDescent="0.3"/>
  <cols>
    <col min="1" max="1" width="25" bestFit="1" customWidth="1"/>
    <col min="2" max="2" width="7.5546875" bestFit="1" customWidth="1"/>
    <col min="3" max="3" width="5.88671875" bestFit="1" customWidth="1"/>
    <col min="4" max="4" width="6.33203125" bestFit="1" customWidth="1"/>
  </cols>
  <sheetData>
    <row r="1" spans="1:4" ht="31.8" thickBot="1" x14ac:dyDescent="0.35">
      <c r="A1" s="70" t="s">
        <v>145</v>
      </c>
      <c r="B1" s="71" t="s">
        <v>138</v>
      </c>
      <c r="C1" s="71" t="s">
        <v>146</v>
      </c>
      <c r="D1" s="71" t="s">
        <v>147</v>
      </c>
    </row>
    <row r="2" spans="1:4" ht="92.4" customHeight="1" thickBot="1" x14ac:dyDescent="0.35">
      <c r="A2" s="113" t="s">
        <v>148</v>
      </c>
      <c r="B2" s="72" t="s">
        <v>20</v>
      </c>
      <c r="C2" s="72">
        <v>50</v>
      </c>
      <c r="D2" s="72">
        <v>50</v>
      </c>
    </row>
    <row r="3" spans="1:4" ht="16.2" thickBot="1" x14ac:dyDescent="0.35">
      <c r="A3" s="114"/>
      <c r="B3" s="72" t="s">
        <v>21</v>
      </c>
      <c r="C3" s="72">
        <v>60</v>
      </c>
      <c r="D3" s="72">
        <v>40</v>
      </c>
    </row>
    <row r="4" spans="1:4" ht="16.2" thickBot="1" x14ac:dyDescent="0.35">
      <c r="A4" s="115"/>
      <c r="B4" s="72" t="s">
        <v>22</v>
      </c>
      <c r="C4" s="72">
        <v>70</v>
      </c>
      <c r="D4" s="72">
        <v>30</v>
      </c>
    </row>
    <row r="5" spans="1:4" ht="30" customHeight="1" thickBot="1" x14ac:dyDescent="0.35">
      <c r="A5" s="113" t="s">
        <v>149</v>
      </c>
      <c r="B5" s="72" t="s">
        <v>20</v>
      </c>
      <c r="C5" s="72">
        <v>40</v>
      </c>
      <c r="D5" s="72">
        <v>60</v>
      </c>
    </row>
    <row r="6" spans="1:4" ht="16.2" thickBot="1" x14ac:dyDescent="0.35">
      <c r="A6" s="114"/>
      <c r="B6" s="72" t="s">
        <v>21</v>
      </c>
      <c r="C6" s="72">
        <v>50</v>
      </c>
      <c r="D6" s="72">
        <v>50</v>
      </c>
    </row>
    <row r="7" spans="1:4" ht="16.2" thickBot="1" x14ac:dyDescent="0.35">
      <c r="A7" s="115"/>
      <c r="B7" s="72" t="s">
        <v>22</v>
      </c>
      <c r="C7" s="72">
        <v>60</v>
      </c>
      <c r="D7" s="72">
        <v>40</v>
      </c>
    </row>
    <row r="8" spans="1:4" ht="61.2" customHeight="1" thickBot="1" x14ac:dyDescent="0.35">
      <c r="A8" s="113" t="s">
        <v>150</v>
      </c>
      <c r="B8" s="72" t="s">
        <v>20</v>
      </c>
      <c r="C8" s="72">
        <v>30</v>
      </c>
      <c r="D8" s="72">
        <v>70</v>
      </c>
    </row>
    <row r="9" spans="1:4" ht="16.2" thickBot="1" x14ac:dyDescent="0.35">
      <c r="A9" s="114"/>
      <c r="B9" s="72" t="s">
        <v>21</v>
      </c>
      <c r="C9" s="72">
        <v>40</v>
      </c>
      <c r="D9" s="72">
        <v>60</v>
      </c>
    </row>
    <row r="10" spans="1:4" ht="16.2" thickBot="1" x14ac:dyDescent="0.35">
      <c r="A10" s="115"/>
      <c r="B10" s="72" t="s">
        <v>22</v>
      </c>
      <c r="C10" s="72">
        <v>50</v>
      </c>
      <c r="D10" s="72">
        <v>50</v>
      </c>
    </row>
    <row r="11" spans="1:4" ht="30" customHeight="1" thickBot="1" x14ac:dyDescent="0.35">
      <c r="A11" s="113" t="s">
        <v>151</v>
      </c>
      <c r="B11" s="72" t="s">
        <v>20</v>
      </c>
      <c r="C11" s="72">
        <v>20</v>
      </c>
      <c r="D11" s="72">
        <v>80</v>
      </c>
    </row>
    <row r="12" spans="1:4" ht="16.2" thickBot="1" x14ac:dyDescent="0.35">
      <c r="A12" s="114"/>
      <c r="B12" s="72" t="s">
        <v>21</v>
      </c>
      <c r="C12" s="72">
        <v>30</v>
      </c>
      <c r="D12" s="72">
        <v>70</v>
      </c>
    </row>
    <row r="13" spans="1:4" ht="16.2" thickBot="1" x14ac:dyDescent="0.35">
      <c r="A13" s="115"/>
      <c r="B13" s="72" t="s">
        <v>22</v>
      </c>
      <c r="C13" s="72">
        <v>40</v>
      </c>
      <c r="D13" s="72">
        <v>60</v>
      </c>
    </row>
  </sheetData>
  <mergeCells count="4">
    <mergeCell ref="A2:A4"/>
    <mergeCell ref="A5:A7"/>
    <mergeCell ref="A8:A10"/>
    <mergeCell ref="A11:A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630D-F813-460F-BEEF-91C099836E57}">
  <dimension ref="A1:AZ55"/>
  <sheetViews>
    <sheetView topLeftCell="A61" zoomScale="103" workbookViewId="0">
      <selection activeCell="AS8" sqref="AS8:AS50"/>
    </sheetView>
  </sheetViews>
  <sheetFormatPr defaultRowHeight="14.4" x14ac:dyDescent="0.3"/>
  <cols>
    <col min="1" max="1" width="4.5546875" customWidth="1"/>
    <col min="2" max="2" width="10.6640625" customWidth="1"/>
    <col min="3" max="21" width="2.77734375" customWidth="1"/>
    <col min="22" max="22" width="1.5546875" customWidth="1"/>
    <col min="23" max="37" width="2.77734375" hidden="1" customWidth="1"/>
    <col min="38" max="38" width="2.77734375" customWidth="1"/>
    <col min="39" max="42" width="4.33203125" customWidth="1"/>
  </cols>
  <sheetData>
    <row r="1" spans="1:52" ht="15.6" x14ac:dyDescent="0.3">
      <c r="A1" s="74" t="s">
        <v>23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3"/>
      <c r="AP1" s="4" t="s">
        <v>24</v>
      </c>
    </row>
    <row r="2" spans="1:52" ht="15.6" x14ac:dyDescent="0.3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3"/>
      <c r="AP2" s="4" t="str">
        <f>"&gt;="&amp;AP5</f>
        <v>&gt;=70</v>
      </c>
    </row>
    <row r="3" spans="1:52" ht="15.6" x14ac:dyDescent="0.3">
      <c r="A3" s="74" t="s">
        <v>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3"/>
      <c r="AP3" s="4"/>
    </row>
    <row r="4" spans="1:52" ht="16.2" thickBot="1" x14ac:dyDescent="0.35">
      <c r="A4" s="5" t="s">
        <v>27</v>
      </c>
      <c r="B4" s="5"/>
      <c r="C4" s="5"/>
      <c r="D4" s="6" t="s">
        <v>28</v>
      </c>
      <c r="E4" s="7" t="str">
        <f>[1]STS!E4</f>
        <v>Matematika</v>
      </c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5" t="s">
        <v>29</v>
      </c>
      <c r="AI4" s="5"/>
      <c r="AJ4" s="5"/>
      <c r="AK4" s="6" t="s">
        <v>28</v>
      </c>
      <c r="AL4" s="5" t="str">
        <f>[1]STS!AM4</f>
        <v>9A</v>
      </c>
      <c r="AM4" s="5"/>
      <c r="AN4" s="2"/>
      <c r="AO4" s="3"/>
      <c r="AP4" s="3"/>
    </row>
    <row r="5" spans="1:52" ht="10.95" customHeight="1" thickTop="1" thickBot="1" x14ac:dyDescent="0.35">
      <c r="A5" s="75" t="s">
        <v>30</v>
      </c>
      <c r="B5" s="8" t="s">
        <v>31</v>
      </c>
      <c r="C5" s="78" t="s">
        <v>32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80"/>
      <c r="AL5" s="9" t="s">
        <v>33</v>
      </c>
      <c r="AM5" s="81" t="s">
        <v>34</v>
      </c>
      <c r="AN5" s="84" t="s">
        <v>2</v>
      </c>
      <c r="AO5" s="10" t="s">
        <v>35</v>
      </c>
      <c r="AP5" s="11">
        <v>70</v>
      </c>
      <c r="AU5" t="s">
        <v>109</v>
      </c>
      <c r="AY5" t="s">
        <v>110</v>
      </c>
    </row>
    <row r="6" spans="1:52" ht="10.95" customHeight="1" thickTop="1" x14ac:dyDescent="0.3">
      <c r="A6" s="76"/>
      <c r="B6" s="12" t="s">
        <v>34</v>
      </c>
      <c r="C6" s="13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14">
        <v>1</v>
      </c>
      <c r="J6" s="14">
        <v>1</v>
      </c>
      <c r="K6" s="14">
        <v>1</v>
      </c>
      <c r="L6" s="14">
        <v>1</v>
      </c>
      <c r="M6" s="14">
        <v>1</v>
      </c>
      <c r="N6" s="14">
        <v>1</v>
      </c>
      <c r="O6" s="14">
        <v>1</v>
      </c>
      <c r="P6" s="14">
        <v>1</v>
      </c>
      <c r="Q6" s="14">
        <v>1</v>
      </c>
      <c r="R6" s="14">
        <v>1</v>
      </c>
      <c r="S6" s="14">
        <v>1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5"/>
      <c r="AL6" s="87">
        <f>SUM(C6:AK6)</f>
        <v>17</v>
      </c>
      <c r="AM6" s="82"/>
      <c r="AN6" s="85"/>
      <c r="AO6" s="89" t="s">
        <v>24</v>
      </c>
      <c r="AP6" s="91" t="s">
        <v>36</v>
      </c>
      <c r="AQ6" t="s">
        <v>102</v>
      </c>
      <c r="AR6" t="s">
        <v>103</v>
      </c>
      <c r="AU6">
        <v>8.17</v>
      </c>
      <c r="AV6">
        <v>5.14</v>
      </c>
      <c r="AW6">
        <v>4.13</v>
      </c>
      <c r="AX6" t="s">
        <v>108</v>
      </c>
      <c r="AY6">
        <v>4.13</v>
      </c>
      <c r="AZ6" t="s">
        <v>113</v>
      </c>
    </row>
    <row r="7" spans="1:52" ht="10.95" customHeight="1" thickBot="1" x14ac:dyDescent="0.35">
      <c r="A7" s="77"/>
      <c r="B7" s="16" t="s">
        <v>37</v>
      </c>
      <c r="C7" s="17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8">
        <v>11</v>
      </c>
      <c r="N7" s="18">
        <v>12</v>
      </c>
      <c r="O7" s="18">
        <v>13</v>
      </c>
      <c r="P7" s="18">
        <v>14</v>
      </c>
      <c r="Q7" s="18">
        <v>15</v>
      </c>
      <c r="R7" s="18">
        <v>16</v>
      </c>
      <c r="S7" s="18">
        <v>17</v>
      </c>
      <c r="T7" s="18">
        <v>18</v>
      </c>
      <c r="U7" s="18">
        <v>19</v>
      </c>
      <c r="V7" s="18">
        <v>20</v>
      </c>
      <c r="W7" s="18">
        <v>21</v>
      </c>
      <c r="X7" s="18">
        <v>22</v>
      </c>
      <c r="Y7" s="18">
        <v>23</v>
      </c>
      <c r="Z7" s="18">
        <v>24</v>
      </c>
      <c r="AA7" s="18">
        <v>25</v>
      </c>
      <c r="AB7" s="19">
        <v>26</v>
      </c>
      <c r="AC7" s="19">
        <v>27</v>
      </c>
      <c r="AD7" s="19">
        <v>28</v>
      </c>
      <c r="AE7" s="19">
        <v>29</v>
      </c>
      <c r="AF7" s="19">
        <v>30</v>
      </c>
      <c r="AG7" s="19">
        <v>31</v>
      </c>
      <c r="AH7" s="19">
        <v>32</v>
      </c>
      <c r="AI7" s="19">
        <v>33</v>
      </c>
      <c r="AJ7" s="19">
        <v>34</v>
      </c>
      <c r="AK7" s="20">
        <v>35</v>
      </c>
      <c r="AL7" s="88"/>
      <c r="AM7" s="83"/>
      <c r="AN7" s="86"/>
      <c r="AO7" s="90"/>
      <c r="AP7" s="92"/>
      <c r="AQ7" s="52" t="s">
        <v>100</v>
      </c>
      <c r="AR7" s="52" t="s">
        <v>101</v>
      </c>
      <c r="AS7" t="s">
        <v>98</v>
      </c>
      <c r="AT7" t="s">
        <v>99</v>
      </c>
      <c r="AU7" t="s">
        <v>104</v>
      </c>
      <c r="AV7" t="s">
        <v>105</v>
      </c>
      <c r="AW7" t="s">
        <v>106</v>
      </c>
      <c r="AX7" t="s">
        <v>107</v>
      </c>
      <c r="AY7" t="s">
        <v>111</v>
      </c>
      <c r="AZ7" t="s">
        <v>112</v>
      </c>
    </row>
    <row r="8" spans="1:52" ht="10.95" customHeight="1" thickTop="1" x14ac:dyDescent="0.3">
      <c r="A8" s="21">
        <v>1</v>
      </c>
      <c r="B8" t="s">
        <v>49</v>
      </c>
      <c r="C8" s="50">
        <v>1</v>
      </c>
      <c r="D8" s="50">
        <v>1</v>
      </c>
      <c r="E8" s="50">
        <v>1</v>
      </c>
      <c r="F8" s="50">
        <v>1</v>
      </c>
      <c r="G8" s="50">
        <v>1</v>
      </c>
      <c r="H8" s="50">
        <v>1</v>
      </c>
      <c r="I8" s="50">
        <v>0</v>
      </c>
      <c r="J8" s="50">
        <v>1</v>
      </c>
      <c r="K8" s="50">
        <v>1</v>
      </c>
      <c r="L8" s="50">
        <v>1</v>
      </c>
      <c r="M8" s="50">
        <v>1</v>
      </c>
      <c r="N8" s="50">
        <v>1</v>
      </c>
      <c r="O8" s="50">
        <v>1</v>
      </c>
      <c r="P8" s="50">
        <v>1</v>
      </c>
      <c r="Q8" s="50">
        <v>0</v>
      </c>
      <c r="R8" s="50">
        <v>1</v>
      </c>
      <c r="S8" s="50">
        <v>1</v>
      </c>
      <c r="T8" s="22">
        <v>1</v>
      </c>
      <c r="U8" s="22"/>
      <c r="V8" s="22"/>
      <c r="W8" s="22"/>
      <c r="X8" s="22"/>
      <c r="Y8" s="22"/>
      <c r="Z8" s="22"/>
      <c r="AA8" s="22"/>
      <c r="AB8" s="23"/>
      <c r="AC8" s="23"/>
      <c r="AD8" s="23"/>
      <c r="AE8" s="23"/>
      <c r="AF8" s="23"/>
      <c r="AG8" s="24"/>
      <c r="AH8" s="24"/>
      <c r="AI8" s="24"/>
      <c r="AJ8" s="24"/>
      <c r="AK8" s="24"/>
      <c r="AL8" s="25">
        <f>SUM(C8:AK8)</f>
        <v>16</v>
      </c>
      <c r="AM8" s="26">
        <f>AL8</f>
        <v>16</v>
      </c>
      <c r="AN8" s="27">
        <f>AM8/AL$6*100</f>
        <v>94.117647058823522</v>
      </c>
      <c r="AO8" s="28">
        <f t="shared" ref="AO8:AO50" si="0">AVERAGE(AN8:AN8)</f>
        <v>94.117647058823522</v>
      </c>
      <c r="AP8" s="29" t="str">
        <f>IF(AO8="","",IF(AO8&lt;AP5,"Tidak lulus","Lulus"))</f>
        <v>Lulus</v>
      </c>
      <c r="AQ8">
        <f>J8+F8+G8+H8+I8+K8+P8+Q8+R8+T8</f>
        <v>8</v>
      </c>
      <c r="AR8">
        <f>C8+D8+E8+F8+L8+M8+N8+O8</f>
        <v>8</v>
      </c>
      <c r="AS8" t="s">
        <v>49</v>
      </c>
      <c r="AT8" s="51">
        <f>AO8</f>
        <v>94.117647058823522</v>
      </c>
      <c r="AU8">
        <f>J8+S8</f>
        <v>2</v>
      </c>
      <c r="AV8">
        <f>G8+P8</f>
        <v>2</v>
      </c>
      <c r="AW8">
        <f>F8+O8</f>
        <v>2</v>
      </c>
      <c r="AX8">
        <f>H8+I8+K8+Q8+R8+T8</f>
        <v>4</v>
      </c>
      <c r="AY8">
        <f>AW8</f>
        <v>2</v>
      </c>
      <c r="AZ8">
        <f>C8+D8+E8+L8+M8+N8</f>
        <v>6</v>
      </c>
    </row>
    <row r="9" spans="1:52" ht="10.95" customHeight="1" x14ac:dyDescent="0.3">
      <c r="A9" s="30">
        <v>2</v>
      </c>
      <c r="B9" t="s">
        <v>50</v>
      </c>
      <c r="C9" s="50">
        <v>1</v>
      </c>
      <c r="D9" s="50">
        <v>1</v>
      </c>
      <c r="E9" s="50">
        <v>1</v>
      </c>
      <c r="F9" s="50">
        <v>0</v>
      </c>
      <c r="G9" s="50">
        <v>1</v>
      </c>
      <c r="H9" s="50">
        <v>1</v>
      </c>
      <c r="I9" s="50">
        <v>1</v>
      </c>
      <c r="J9" s="50">
        <v>1</v>
      </c>
      <c r="K9" s="50">
        <v>1</v>
      </c>
      <c r="L9" s="50">
        <v>1</v>
      </c>
      <c r="M9" s="50">
        <v>0</v>
      </c>
      <c r="N9" s="50">
        <v>1</v>
      </c>
      <c r="O9" s="50">
        <v>1</v>
      </c>
      <c r="P9" s="50">
        <v>1</v>
      </c>
      <c r="Q9" s="50">
        <v>0</v>
      </c>
      <c r="R9" s="50">
        <v>1</v>
      </c>
      <c r="S9" s="50">
        <v>1</v>
      </c>
      <c r="T9" s="22">
        <v>1</v>
      </c>
      <c r="U9" s="22"/>
      <c r="V9" s="22"/>
      <c r="W9" s="22"/>
      <c r="X9" s="22"/>
      <c r="Y9" s="22"/>
      <c r="Z9" s="22"/>
      <c r="AA9" s="22"/>
      <c r="AB9" s="23"/>
      <c r="AC9" s="23"/>
      <c r="AD9" s="23"/>
      <c r="AE9" s="23"/>
      <c r="AF9" s="23"/>
      <c r="AG9" s="31"/>
      <c r="AH9" s="31"/>
      <c r="AI9" s="31"/>
      <c r="AJ9" s="31"/>
      <c r="AK9" s="31"/>
      <c r="AL9" s="25">
        <f t="shared" ref="AL9:AL50" si="1">SUM(C9:AK9)</f>
        <v>15</v>
      </c>
      <c r="AM9" s="26">
        <f t="shared" ref="AM9:AM50" si="2">AL9</f>
        <v>15</v>
      </c>
      <c r="AN9" s="27">
        <f t="shared" ref="AN9:AN50" si="3">AM9/AL$6*100</f>
        <v>88.235294117647058</v>
      </c>
      <c r="AO9" s="28">
        <f t="shared" si="0"/>
        <v>88.235294117647058</v>
      </c>
      <c r="AP9" s="29" t="str">
        <f>IF(AO9="","",IF(AO9&lt;AP5,"Tidak lulus","Lulus"))</f>
        <v>Lulus</v>
      </c>
      <c r="AQ9">
        <f t="shared" ref="AQ9:AQ49" si="4">J9+F9+G9+H9+I9+K9+P9+Q9+R9+T9</f>
        <v>8</v>
      </c>
      <c r="AR9">
        <f t="shared" ref="AR9:AR50" si="5">C9+D9+E9+F9+L9+M9+N9+O9</f>
        <v>6</v>
      </c>
      <c r="AS9" t="s">
        <v>50</v>
      </c>
      <c r="AT9" s="51">
        <f t="shared" ref="AT9:AT50" si="6">AO9</f>
        <v>88.235294117647058</v>
      </c>
      <c r="AU9">
        <f t="shared" ref="AU9:AU50" si="7">J9+S9</f>
        <v>2</v>
      </c>
      <c r="AV9">
        <f t="shared" ref="AV9:AV50" si="8">G9+P9</f>
        <v>2</v>
      </c>
      <c r="AW9">
        <f t="shared" ref="AW9:AW50" si="9">F9+O9</f>
        <v>1</v>
      </c>
      <c r="AX9">
        <f t="shared" ref="AX9:AX50" si="10">H9+I9+K9+Q9+R9+T9</f>
        <v>5</v>
      </c>
      <c r="AY9">
        <f t="shared" ref="AY9:AY50" si="11">AW9</f>
        <v>1</v>
      </c>
      <c r="AZ9">
        <f t="shared" ref="AZ9:AZ50" si="12">C9+D9+E9+L9+M9+N9</f>
        <v>5</v>
      </c>
    </row>
    <row r="10" spans="1:52" ht="10.95" customHeight="1" x14ac:dyDescent="0.3">
      <c r="A10" s="30">
        <v>3</v>
      </c>
      <c r="B10" t="s">
        <v>51</v>
      </c>
      <c r="C10" s="50">
        <v>1</v>
      </c>
      <c r="D10" s="50">
        <v>1</v>
      </c>
      <c r="E10" s="50">
        <v>1</v>
      </c>
      <c r="F10" s="50">
        <v>1</v>
      </c>
      <c r="G10" s="50">
        <v>0</v>
      </c>
      <c r="H10" s="50">
        <v>0</v>
      </c>
      <c r="I10" s="50">
        <v>1</v>
      </c>
      <c r="J10" s="50">
        <v>1</v>
      </c>
      <c r="K10" s="50">
        <v>1</v>
      </c>
      <c r="L10" s="50">
        <v>1</v>
      </c>
      <c r="M10" s="50">
        <v>1</v>
      </c>
      <c r="N10" s="50">
        <v>0</v>
      </c>
      <c r="O10" s="50">
        <v>1</v>
      </c>
      <c r="P10" s="50">
        <v>1</v>
      </c>
      <c r="Q10" s="50">
        <v>1</v>
      </c>
      <c r="R10" s="50">
        <v>0</v>
      </c>
      <c r="S10" s="50">
        <v>1</v>
      </c>
      <c r="T10" s="22">
        <v>1</v>
      </c>
      <c r="U10" s="22"/>
      <c r="V10" s="22"/>
      <c r="W10" s="22"/>
      <c r="X10" s="22"/>
      <c r="Y10" s="22"/>
      <c r="Z10" s="22"/>
      <c r="AA10" s="22"/>
      <c r="AB10" s="23"/>
      <c r="AC10" s="23"/>
      <c r="AD10" s="23"/>
      <c r="AE10" s="23"/>
      <c r="AF10" s="23"/>
      <c r="AG10" s="31"/>
      <c r="AH10" s="31"/>
      <c r="AI10" s="31"/>
      <c r="AJ10" s="31"/>
      <c r="AK10" s="31"/>
      <c r="AL10" s="25">
        <f t="shared" si="1"/>
        <v>14</v>
      </c>
      <c r="AM10" s="26">
        <f t="shared" si="2"/>
        <v>14</v>
      </c>
      <c r="AN10" s="27">
        <f t="shared" si="3"/>
        <v>82.35294117647058</v>
      </c>
      <c r="AO10" s="28">
        <f t="shared" si="0"/>
        <v>82.35294117647058</v>
      </c>
      <c r="AP10" s="29" t="str">
        <f>IF(AO10="","",IF(AO10&lt;AP5,"Tidak lulus","Lulus"))</f>
        <v>Lulus</v>
      </c>
      <c r="AQ10">
        <f t="shared" si="4"/>
        <v>7</v>
      </c>
      <c r="AR10">
        <f t="shared" si="5"/>
        <v>7</v>
      </c>
      <c r="AS10" t="s">
        <v>51</v>
      </c>
      <c r="AT10" s="51">
        <f t="shared" si="6"/>
        <v>82.35294117647058</v>
      </c>
      <c r="AU10">
        <f t="shared" si="7"/>
        <v>2</v>
      </c>
      <c r="AV10">
        <f t="shared" si="8"/>
        <v>1</v>
      </c>
      <c r="AW10">
        <f t="shared" si="9"/>
        <v>2</v>
      </c>
      <c r="AX10">
        <f t="shared" si="10"/>
        <v>4</v>
      </c>
      <c r="AY10">
        <f t="shared" si="11"/>
        <v>2</v>
      </c>
      <c r="AZ10">
        <f t="shared" si="12"/>
        <v>5</v>
      </c>
    </row>
    <row r="11" spans="1:52" ht="10.95" customHeight="1" x14ac:dyDescent="0.3">
      <c r="A11" s="30">
        <v>4</v>
      </c>
      <c r="B11" t="s">
        <v>52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50">
        <v>0</v>
      </c>
      <c r="I11" s="50">
        <v>1</v>
      </c>
      <c r="J11" s="50">
        <v>1</v>
      </c>
      <c r="K11" s="50">
        <v>1</v>
      </c>
      <c r="L11" s="50">
        <v>1</v>
      </c>
      <c r="M11" s="50">
        <v>0</v>
      </c>
      <c r="N11" s="50">
        <v>1</v>
      </c>
      <c r="O11" s="50">
        <v>1</v>
      </c>
      <c r="P11" s="50">
        <v>0</v>
      </c>
      <c r="Q11" s="50">
        <v>1</v>
      </c>
      <c r="R11" s="50">
        <v>1</v>
      </c>
      <c r="S11" s="50">
        <v>1</v>
      </c>
      <c r="T11" s="22">
        <v>1</v>
      </c>
      <c r="U11" s="22"/>
      <c r="V11" s="22"/>
      <c r="W11" s="22"/>
      <c r="X11" s="22"/>
      <c r="Y11" s="22"/>
      <c r="Z11" s="22"/>
      <c r="AA11" s="22"/>
      <c r="AB11" s="23"/>
      <c r="AC11" s="23"/>
      <c r="AD11" s="23"/>
      <c r="AE11" s="23"/>
      <c r="AF11" s="23"/>
      <c r="AG11" s="31"/>
      <c r="AH11" s="31"/>
      <c r="AI11" s="31"/>
      <c r="AJ11" s="31"/>
      <c r="AK11" s="31"/>
      <c r="AL11" s="25">
        <f t="shared" si="1"/>
        <v>15</v>
      </c>
      <c r="AM11" s="26">
        <f t="shared" si="2"/>
        <v>15</v>
      </c>
      <c r="AN11" s="27">
        <f t="shared" si="3"/>
        <v>88.235294117647058</v>
      </c>
      <c r="AO11" s="28">
        <f t="shared" si="0"/>
        <v>88.235294117647058</v>
      </c>
      <c r="AP11" s="29" t="str">
        <f>IF(AO11="","",IF(AO11&lt;AP5,"Tidak lulus","Lulus"))</f>
        <v>Lulus</v>
      </c>
      <c r="AQ11">
        <f t="shared" si="4"/>
        <v>8</v>
      </c>
      <c r="AR11">
        <f t="shared" si="5"/>
        <v>7</v>
      </c>
      <c r="AS11" t="s">
        <v>52</v>
      </c>
      <c r="AT11" s="51">
        <f t="shared" si="6"/>
        <v>88.235294117647058</v>
      </c>
      <c r="AU11">
        <f t="shared" si="7"/>
        <v>2</v>
      </c>
      <c r="AV11">
        <f t="shared" si="8"/>
        <v>1</v>
      </c>
      <c r="AW11">
        <f t="shared" si="9"/>
        <v>2</v>
      </c>
      <c r="AX11">
        <f t="shared" si="10"/>
        <v>5</v>
      </c>
      <c r="AY11">
        <f t="shared" si="11"/>
        <v>2</v>
      </c>
      <c r="AZ11">
        <f t="shared" si="12"/>
        <v>5</v>
      </c>
    </row>
    <row r="12" spans="1:52" ht="10.95" customHeight="1" x14ac:dyDescent="0.3">
      <c r="A12" s="30">
        <v>5</v>
      </c>
      <c r="B12" t="s">
        <v>53</v>
      </c>
      <c r="C12" s="50">
        <v>1</v>
      </c>
      <c r="D12" s="50">
        <v>1</v>
      </c>
      <c r="E12" s="50">
        <v>1</v>
      </c>
      <c r="F12" s="50">
        <v>0</v>
      </c>
      <c r="G12" s="50">
        <v>1</v>
      </c>
      <c r="H12" s="50">
        <v>1</v>
      </c>
      <c r="I12" s="50">
        <v>1</v>
      </c>
      <c r="J12" s="50">
        <v>1</v>
      </c>
      <c r="K12" s="50">
        <v>1</v>
      </c>
      <c r="L12" s="50">
        <v>0</v>
      </c>
      <c r="M12" s="50">
        <v>1</v>
      </c>
      <c r="N12" s="50">
        <v>0</v>
      </c>
      <c r="O12" s="50">
        <v>1</v>
      </c>
      <c r="P12" s="50">
        <v>1</v>
      </c>
      <c r="Q12" s="50">
        <v>1</v>
      </c>
      <c r="R12" s="50">
        <v>0</v>
      </c>
      <c r="S12" s="50">
        <v>1</v>
      </c>
      <c r="T12" s="22">
        <v>1</v>
      </c>
      <c r="U12" s="22"/>
      <c r="V12" s="22"/>
      <c r="W12" s="22"/>
      <c r="X12" s="22"/>
      <c r="Y12" s="22"/>
      <c r="Z12" s="22"/>
      <c r="AA12" s="22"/>
      <c r="AB12" s="23"/>
      <c r="AC12" s="23"/>
      <c r="AD12" s="23"/>
      <c r="AE12" s="23"/>
      <c r="AF12" s="23"/>
      <c r="AG12" s="31"/>
      <c r="AH12" s="31"/>
      <c r="AI12" s="31"/>
      <c r="AJ12" s="31"/>
      <c r="AK12" s="31"/>
      <c r="AL12" s="25">
        <f t="shared" si="1"/>
        <v>14</v>
      </c>
      <c r="AM12" s="26">
        <f t="shared" si="2"/>
        <v>14</v>
      </c>
      <c r="AN12" s="27">
        <f t="shared" si="3"/>
        <v>82.35294117647058</v>
      </c>
      <c r="AO12" s="28">
        <f t="shared" si="0"/>
        <v>82.35294117647058</v>
      </c>
      <c r="AP12" s="29" t="str">
        <f>IF(AO12="","",IF(AO12&lt;AP5,"Tidak lulus","Lulus"))</f>
        <v>Lulus</v>
      </c>
      <c r="AQ12">
        <f t="shared" si="4"/>
        <v>8</v>
      </c>
      <c r="AR12">
        <f t="shared" si="5"/>
        <v>5</v>
      </c>
      <c r="AS12" t="s">
        <v>53</v>
      </c>
      <c r="AT12" s="51">
        <f t="shared" si="6"/>
        <v>82.35294117647058</v>
      </c>
      <c r="AU12">
        <f t="shared" si="7"/>
        <v>2</v>
      </c>
      <c r="AV12">
        <f t="shared" si="8"/>
        <v>2</v>
      </c>
      <c r="AW12">
        <f t="shared" si="9"/>
        <v>1</v>
      </c>
      <c r="AX12">
        <f t="shared" si="10"/>
        <v>5</v>
      </c>
      <c r="AY12">
        <f t="shared" si="11"/>
        <v>1</v>
      </c>
      <c r="AZ12">
        <f t="shared" si="12"/>
        <v>4</v>
      </c>
    </row>
    <row r="13" spans="1:52" ht="10.95" customHeight="1" x14ac:dyDescent="0.3">
      <c r="A13" s="30">
        <v>6</v>
      </c>
      <c r="B13" t="s">
        <v>54</v>
      </c>
      <c r="C13" s="50">
        <v>1</v>
      </c>
      <c r="D13" s="50">
        <v>1</v>
      </c>
      <c r="E13" s="50">
        <v>1</v>
      </c>
      <c r="F13" s="50">
        <v>1</v>
      </c>
      <c r="G13" s="50">
        <v>1</v>
      </c>
      <c r="H13" s="50">
        <v>1</v>
      </c>
      <c r="I13" s="50">
        <v>0</v>
      </c>
      <c r="J13" s="50">
        <v>1</v>
      </c>
      <c r="K13" s="50">
        <v>1</v>
      </c>
      <c r="L13" s="50">
        <v>1</v>
      </c>
      <c r="M13" s="50">
        <v>0</v>
      </c>
      <c r="N13" s="50">
        <v>1</v>
      </c>
      <c r="O13" s="50">
        <v>1</v>
      </c>
      <c r="P13" s="50">
        <v>1</v>
      </c>
      <c r="Q13" s="50">
        <v>0</v>
      </c>
      <c r="R13" s="50">
        <v>1</v>
      </c>
      <c r="S13" s="50">
        <v>1</v>
      </c>
      <c r="T13" s="22">
        <v>1</v>
      </c>
      <c r="U13" s="22"/>
      <c r="V13" s="22"/>
      <c r="W13" s="22"/>
      <c r="X13" s="22"/>
      <c r="Y13" s="22"/>
      <c r="Z13" s="22"/>
      <c r="AA13" s="22"/>
      <c r="AB13" s="23"/>
      <c r="AC13" s="23"/>
      <c r="AD13" s="23"/>
      <c r="AE13" s="23"/>
      <c r="AF13" s="23"/>
      <c r="AG13" s="31"/>
      <c r="AH13" s="31"/>
      <c r="AI13" s="31"/>
      <c r="AJ13" s="31"/>
      <c r="AK13" s="31"/>
      <c r="AL13" s="25">
        <f t="shared" si="1"/>
        <v>15</v>
      </c>
      <c r="AM13" s="26">
        <f t="shared" si="2"/>
        <v>15</v>
      </c>
      <c r="AN13" s="27">
        <f t="shared" si="3"/>
        <v>88.235294117647058</v>
      </c>
      <c r="AO13" s="28">
        <f t="shared" si="0"/>
        <v>88.235294117647058</v>
      </c>
      <c r="AP13" s="29" t="str">
        <f>IF(AO13="","",IF(AO13&lt;AP5,"Tidak lulus","Lulus"))</f>
        <v>Lulus</v>
      </c>
      <c r="AQ13">
        <f t="shared" si="4"/>
        <v>8</v>
      </c>
      <c r="AR13">
        <f t="shared" si="5"/>
        <v>7</v>
      </c>
      <c r="AS13" t="s">
        <v>54</v>
      </c>
      <c r="AT13" s="51">
        <f t="shared" si="6"/>
        <v>88.235294117647058</v>
      </c>
      <c r="AU13">
        <f t="shared" si="7"/>
        <v>2</v>
      </c>
      <c r="AV13">
        <f t="shared" si="8"/>
        <v>2</v>
      </c>
      <c r="AW13">
        <f t="shared" si="9"/>
        <v>2</v>
      </c>
      <c r="AX13">
        <f t="shared" si="10"/>
        <v>4</v>
      </c>
      <c r="AY13">
        <f t="shared" si="11"/>
        <v>2</v>
      </c>
      <c r="AZ13">
        <f t="shared" si="12"/>
        <v>5</v>
      </c>
    </row>
    <row r="14" spans="1:52" ht="10.95" customHeight="1" x14ac:dyDescent="0.3">
      <c r="A14" s="30">
        <v>7</v>
      </c>
      <c r="B14" t="s">
        <v>55</v>
      </c>
      <c r="C14" s="50">
        <v>1</v>
      </c>
      <c r="D14" s="50">
        <v>1</v>
      </c>
      <c r="E14" s="50">
        <v>1</v>
      </c>
      <c r="F14" s="50">
        <v>1</v>
      </c>
      <c r="G14" s="50">
        <v>1</v>
      </c>
      <c r="H14" s="50">
        <v>0</v>
      </c>
      <c r="I14" s="50">
        <v>0</v>
      </c>
      <c r="J14" s="50">
        <v>1</v>
      </c>
      <c r="K14" s="50">
        <v>1</v>
      </c>
      <c r="L14" s="50">
        <v>1</v>
      </c>
      <c r="M14" s="50">
        <v>1</v>
      </c>
      <c r="N14" s="50">
        <v>0</v>
      </c>
      <c r="O14" s="50">
        <v>1</v>
      </c>
      <c r="P14" s="50">
        <v>1</v>
      </c>
      <c r="Q14" s="50">
        <v>0</v>
      </c>
      <c r="R14" s="50">
        <v>1</v>
      </c>
      <c r="S14" s="50">
        <v>1</v>
      </c>
      <c r="T14" s="22">
        <v>1</v>
      </c>
      <c r="U14" s="22"/>
      <c r="V14" s="22"/>
      <c r="W14" s="22"/>
      <c r="X14" s="22"/>
      <c r="Y14" s="22"/>
      <c r="Z14" s="22"/>
      <c r="AA14" s="22"/>
      <c r="AB14" s="23"/>
      <c r="AC14" s="23"/>
      <c r="AD14" s="23"/>
      <c r="AE14" s="23"/>
      <c r="AF14" s="23"/>
      <c r="AG14" s="31"/>
      <c r="AH14" s="31"/>
      <c r="AI14" s="31"/>
      <c r="AJ14" s="31"/>
      <c r="AK14" s="31"/>
      <c r="AL14" s="25">
        <f t="shared" si="1"/>
        <v>14</v>
      </c>
      <c r="AM14" s="26">
        <f t="shared" si="2"/>
        <v>14</v>
      </c>
      <c r="AN14" s="27">
        <f t="shared" si="3"/>
        <v>82.35294117647058</v>
      </c>
      <c r="AO14" s="28">
        <f t="shared" si="0"/>
        <v>82.35294117647058</v>
      </c>
      <c r="AP14" s="29" t="str">
        <f>IF(AO14="","",IF(AO14&lt;AP5,"Tidak lulus","Lulus"))</f>
        <v>Lulus</v>
      </c>
      <c r="AQ14">
        <f t="shared" si="4"/>
        <v>7</v>
      </c>
      <c r="AR14">
        <f t="shared" si="5"/>
        <v>7</v>
      </c>
      <c r="AS14" t="s">
        <v>55</v>
      </c>
      <c r="AT14" s="51">
        <f t="shared" si="6"/>
        <v>82.35294117647058</v>
      </c>
      <c r="AU14">
        <f t="shared" si="7"/>
        <v>2</v>
      </c>
      <c r="AV14">
        <f t="shared" si="8"/>
        <v>2</v>
      </c>
      <c r="AW14">
        <f t="shared" si="9"/>
        <v>2</v>
      </c>
      <c r="AX14">
        <f t="shared" si="10"/>
        <v>3</v>
      </c>
      <c r="AY14">
        <f t="shared" si="11"/>
        <v>2</v>
      </c>
      <c r="AZ14">
        <f t="shared" si="12"/>
        <v>5</v>
      </c>
    </row>
    <row r="15" spans="1:52" ht="10.95" customHeight="1" x14ac:dyDescent="0.3">
      <c r="A15" s="30">
        <v>8</v>
      </c>
      <c r="B15" t="s">
        <v>56</v>
      </c>
      <c r="C15" s="50">
        <v>1</v>
      </c>
      <c r="D15" s="50">
        <v>1</v>
      </c>
      <c r="E15" s="50">
        <v>1</v>
      </c>
      <c r="F15" s="50">
        <v>1</v>
      </c>
      <c r="G15" s="50">
        <v>0</v>
      </c>
      <c r="H15" s="50">
        <v>1</v>
      </c>
      <c r="I15" s="50">
        <v>1</v>
      </c>
      <c r="J15" s="50">
        <v>1</v>
      </c>
      <c r="K15" s="50">
        <v>1</v>
      </c>
      <c r="L15" s="50">
        <v>1</v>
      </c>
      <c r="M15" s="50">
        <v>0</v>
      </c>
      <c r="N15" s="50">
        <v>1</v>
      </c>
      <c r="O15" s="50">
        <v>1</v>
      </c>
      <c r="P15" s="50">
        <v>1</v>
      </c>
      <c r="Q15" s="50">
        <v>1</v>
      </c>
      <c r="R15" s="50">
        <v>1</v>
      </c>
      <c r="S15" s="50">
        <v>1</v>
      </c>
      <c r="T15" s="22">
        <v>1</v>
      </c>
      <c r="U15" s="22"/>
      <c r="V15" s="22"/>
      <c r="W15" s="22"/>
      <c r="X15" s="22"/>
      <c r="Y15" s="22"/>
      <c r="Z15" s="22"/>
      <c r="AA15" s="22"/>
      <c r="AB15" s="23"/>
      <c r="AC15" s="23"/>
      <c r="AD15" s="23"/>
      <c r="AE15" s="23"/>
      <c r="AF15" s="23"/>
      <c r="AG15" s="31"/>
      <c r="AH15" s="31"/>
      <c r="AI15" s="31"/>
      <c r="AJ15" s="31"/>
      <c r="AK15" s="31"/>
      <c r="AL15" s="25">
        <f t="shared" si="1"/>
        <v>16</v>
      </c>
      <c r="AM15" s="26">
        <f t="shared" si="2"/>
        <v>16</v>
      </c>
      <c r="AN15" s="27">
        <f t="shared" si="3"/>
        <v>94.117647058823522</v>
      </c>
      <c r="AO15" s="28">
        <f t="shared" si="0"/>
        <v>94.117647058823522</v>
      </c>
      <c r="AP15" s="29" t="str">
        <f>IF(AO15="","",IF(AO15&lt;AP5,"Tidak lulus","Lulus"))</f>
        <v>Lulus</v>
      </c>
      <c r="AQ15">
        <f t="shared" si="4"/>
        <v>9</v>
      </c>
      <c r="AR15">
        <f t="shared" si="5"/>
        <v>7</v>
      </c>
      <c r="AS15" t="s">
        <v>56</v>
      </c>
      <c r="AT15" s="51">
        <f t="shared" si="6"/>
        <v>94.117647058823522</v>
      </c>
      <c r="AU15">
        <f t="shared" si="7"/>
        <v>2</v>
      </c>
      <c r="AV15">
        <f t="shared" si="8"/>
        <v>1</v>
      </c>
      <c r="AW15">
        <f t="shared" si="9"/>
        <v>2</v>
      </c>
      <c r="AX15">
        <f t="shared" si="10"/>
        <v>6</v>
      </c>
      <c r="AY15">
        <f t="shared" si="11"/>
        <v>2</v>
      </c>
      <c r="AZ15">
        <f t="shared" si="12"/>
        <v>5</v>
      </c>
    </row>
    <row r="16" spans="1:52" ht="10.95" customHeight="1" x14ac:dyDescent="0.3">
      <c r="A16" s="30">
        <v>9</v>
      </c>
      <c r="B16" t="s">
        <v>57</v>
      </c>
      <c r="C16" s="50">
        <v>1</v>
      </c>
      <c r="D16" s="50">
        <v>1</v>
      </c>
      <c r="E16" s="50">
        <v>1</v>
      </c>
      <c r="F16" s="50">
        <v>0</v>
      </c>
      <c r="G16" s="50">
        <v>1</v>
      </c>
      <c r="H16" s="50">
        <v>1</v>
      </c>
      <c r="I16" s="50">
        <v>1</v>
      </c>
      <c r="J16" s="50">
        <v>1</v>
      </c>
      <c r="K16" s="50">
        <v>1</v>
      </c>
      <c r="L16" s="50">
        <v>0</v>
      </c>
      <c r="M16" s="50">
        <v>1</v>
      </c>
      <c r="N16" s="50">
        <v>0</v>
      </c>
      <c r="O16" s="50">
        <v>1</v>
      </c>
      <c r="P16" s="50">
        <v>1</v>
      </c>
      <c r="Q16" s="50">
        <v>1</v>
      </c>
      <c r="R16" s="50">
        <v>0</v>
      </c>
      <c r="S16" s="50">
        <v>1</v>
      </c>
      <c r="T16" s="22">
        <v>1</v>
      </c>
      <c r="U16" s="22"/>
      <c r="V16" s="22"/>
      <c r="W16" s="22"/>
      <c r="X16" s="22"/>
      <c r="Y16" s="22"/>
      <c r="Z16" s="22"/>
      <c r="AA16" s="22"/>
      <c r="AB16" s="23"/>
      <c r="AC16" s="23"/>
      <c r="AD16" s="23"/>
      <c r="AE16" s="23"/>
      <c r="AF16" s="23"/>
      <c r="AG16" s="31"/>
      <c r="AH16" s="31"/>
      <c r="AI16" s="31"/>
      <c r="AJ16" s="31"/>
      <c r="AK16" s="31"/>
      <c r="AL16" s="25">
        <f t="shared" si="1"/>
        <v>14</v>
      </c>
      <c r="AM16" s="26">
        <f t="shared" si="2"/>
        <v>14</v>
      </c>
      <c r="AN16" s="27">
        <f t="shared" si="3"/>
        <v>82.35294117647058</v>
      </c>
      <c r="AO16" s="28">
        <f t="shared" si="0"/>
        <v>82.35294117647058</v>
      </c>
      <c r="AP16" s="29" t="str">
        <f>IF(AO16="","",IF(AO16&lt;AP5,"Tidak lulus","Lulus"))</f>
        <v>Lulus</v>
      </c>
      <c r="AQ16">
        <f t="shared" si="4"/>
        <v>8</v>
      </c>
      <c r="AR16">
        <f t="shared" si="5"/>
        <v>5</v>
      </c>
      <c r="AS16" t="s">
        <v>57</v>
      </c>
      <c r="AT16" s="51">
        <f t="shared" si="6"/>
        <v>82.35294117647058</v>
      </c>
      <c r="AU16">
        <f t="shared" si="7"/>
        <v>2</v>
      </c>
      <c r="AV16">
        <f t="shared" si="8"/>
        <v>2</v>
      </c>
      <c r="AW16">
        <f t="shared" si="9"/>
        <v>1</v>
      </c>
      <c r="AX16">
        <f t="shared" si="10"/>
        <v>5</v>
      </c>
      <c r="AY16">
        <f t="shared" si="11"/>
        <v>1</v>
      </c>
      <c r="AZ16">
        <f t="shared" si="12"/>
        <v>4</v>
      </c>
    </row>
    <row r="17" spans="1:52" ht="10.95" customHeight="1" x14ac:dyDescent="0.3">
      <c r="A17" s="30">
        <v>10</v>
      </c>
      <c r="B17" t="s">
        <v>58</v>
      </c>
      <c r="C17" s="50">
        <v>1</v>
      </c>
      <c r="D17" s="50">
        <v>1</v>
      </c>
      <c r="E17" s="50">
        <v>1</v>
      </c>
      <c r="F17" s="50">
        <v>1</v>
      </c>
      <c r="G17" s="50">
        <v>0</v>
      </c>
      <c r="H17" s="50">
        <v>0</v>
      </c>
      <c r="I17" s="50">
        <v>1</v>
      </c>
      <c r="J17" s="50">
        <v>1</v>
      </c>
      <c r="K17" s="50">
        <v>1</v>
      </c>
      <c r="L17" s="50">
        <v>1</v>
      </c>
      <c r="M17" s="50">
        <v>0</v>
      </c>
      <c r="N17" s="50">
        <v>0</v>
      </c>
      <c r="O17" s="50">
        <v>1</v>
      </c>
      <c r="P17" s="50">
        <v>1</v>
      </c>
      <c r="Q17" s="50">
        <v>1</v>
      </c>
      <c r="R17" s="50">
        <v>0</v>
      </c>
      <c r="S17" s="50">
        <v>1</v>
      </c>
      <c r="T17" s="22">
        <v>1</v>
      </c>
      <c r="U17" s="22"/>
      <c r="V17" s="22"/>
      <c r="W17" s="22"/>
      <c r="X17" s="22"/>
      <c r="Y17" s="22"/>
      <c r="Z17" s="22"/>
      <c r="AA17" s="22"/>
      <c r="AB17" s="23"/>
      <c r="AC17" s="23"/>
      <c r="AD17" s="23"/>
      <c r="AE17" s="23"/>
      <c r="AF17" s="23"/>
      <c r="AG17" s="31"/>
      <c r="AH17" s="31"/>
      <c r="AI17" s="31"/>
      <c r="AJ17" s="31"/>
      <c r="AK17" s="31"/>
      <c r="AL17" s="25">
        <f t="shared" si="1"/>
        <v>13</v>
      </c>
      <c r="AM17" s="26">
        <f t="shared" si="2"/>
        <v>13</v>
      </c>
      <c r="AN17" s="27">
        <f t="shared" si="3"/>
        <v>76.470588235294116</v>
      </c>
      <c r="AO17" s="28">
        <f t="shared" si="0"/>
        <v>76.470588235294116</v>
      </c>
      <c r="AP17" s="29" t="str">
        <f>IF(AO17="","",IF(AO17&lt;AP5,"Tidak lulus","Lulus"))</f>
        <v>Lulus</v>
      </c>
      <c r="AQ17">
        <f t="shared" si="4"/>
        <v>7</v>
      </c>
      <c r="AR17">
        <f t="shared" si="5"/>
        <v>6</v>
      </c>
      <c r="AS17" t="s">
        <v>58</v>
      </c>
      <c r="AT17" s="51">
        <f t="shared" si="6"/>
        <v>76.470588235294116</v>
      </c>
      <c r="AU17">
        <f t="shared" si="7"/>
        <v>2</v>
      </c>
      <c r="AV17">
        <f t="shared" si="8"/>
        <v>1</v>
      </c>
      <c r="AW17">
        <f t="shared" si="9"/>
        <v>2</v>
      </c>
      <c r="AX17">
        <f t="shared" si="10"/>
        <v>4</v>
      </c>
      <c r="AY17">
        <f t="shared" si="11"/>
        <v>2</v>
      </c>
      <c r="AZ17">
        <f t="shared" si="12"/>
        <v>4</v>
      </c>
    </row>
    <row r="18" spans="1:52" ht="10.95" customHeight="1" x14ac:dyDescent="0.3">
      <c r="A18" s="30">
        <v>11</v>
      </c>
      <c r="B18" t="s">
        <v>59</v>
      </c>
      <c r="C18" s="50">
        <v>1</v>
      </c>
      <c r="D18" s="50">
        <v>1</v>
      </c>
      <c r="E18" s="50">
        <v>1</v>
      </c>
      <c r="F18" s="50">
        <v>1</v>
      </c>
      <c r="G18" s="50">
        <v>1</v>
      </c>
      <c r="H18" s="50">
        <v>0</v>
      </c>
      <c r="I18" s="50">
        <v>0</v>
      </c>
      <c r="J18" s="50">
        <v>1</v>
      </c>
      <c r="K18" s="50">
        <v>1</v>
      </c>
      <c r="L18" s="50">
        <v>0</v>
      </c>
      <c r="M18" s="50">
        <v>0</v>
      </c>
      <c r="N18" s="50">
        <v>0</v>
      </c>
      <c r="O18" s="50">
        <v>1</v>
      </c>
      <c r="P18" s="50">
        <v>1</v>
      </c>
      <c r="Q18" s="50">
        <v>1</v>
      </c>
      <c r="R18" s="50">
        <v>0</v>
      </c>
      <c r="S18" s="50">
        <v>1</v>
      </c>
      <c r="T18" s="22">
        <v>1</v>
      </c>
      <c r="U18" s="22"/>
      <c r="V18" s="22"/>
      <c r="W18" s="22"/>
      <c r="X18" s="22"/>
      <c r="Y18" s="22"/>
      <c r="Z18" s="22"/>
      <c r="AA18" s="22"/>
      <c r="AB18" s="23"/>
      <c r="AC18" s="23"/>
      <c r="AD18" s="23"/>
      <c r="AE18" s="23"/>
      <c r="AF18" s="23"/>
      <c r="AG18" s="31"/>
      <c r="AH18" s="31"/>
      <c r="AI18" s="31"/>
      <c r="AJ18" s="31"/>
      <c r="AK18" s="31"/>
      <c r="AL18" s="25">
        <f t="shared" si="1"/>
        <v>12</v>
      </c>
      <c r="AM18" s="26">
        <f t="shared" si="2"/>
        <v>12</v>
      </c>
      <c r="AN18" s="27">
        <f t="shared" si="3"/>
        <v>70.588235294117652</v>
      </c>
      <c r="AO18" s="28">
        <f t="shared" si="0"/>
        <v>70.588235294117652</v>
      </c>
      <c r="AP18" s="29" t="str">
        <f>IF(AO18="","",IF(AO18&lt;AP5,"Tidak lulus","Lulus"))</f>
        <v>Lulus</v>
      </c>
      <c r="AQ18">
        <f t="shared" si="4"/>
        <v>7</v>
      </c>
      <c r="AR18">
        <f t="shared" si="5"/>
        <v>5</v>
      </c>
      <c r="AS18" t="s">
        <v>59</v>
      </c>
      <c r="AT18" s="51">
        <f t="shared" si="6"/>
        <v>70.588235294117652</v>
      </c>
      <c r="AU18">
        <f t="shared" si="7"/>
        <v>2</v>
      </c>
      <c r="AV18">
        <f t="shared" si="8"/>
        <v>2</v>
      </c>
      <c r="AW18">
        <f t="shared" si="9"/>
        <v>2</v>
      </c>
      <c r="AX18">
        <f t="shared" si="10"/>
        <v>3</v>
      </c>
      <c r="AY18">
        <f t="shared" si="11"/>
        <v>2</v>
      </c>
      <c r="AZ18">
        <f t="shared" si="12"/>
        <v>3</v>
      </c>
    </row>
    <row r="19" spans="1:52" ht="10.95" customHeight="1" x14ac:dyDescent="0.3">
      <c r="A19" s="30">
        <v>12</v>
      </c>
      <c r="B19" t="s">
        <v>60</v>
      </c>
      <c r="C19" s="50">
        <v>1</v>
      </c>
      <c r="D19" s="50">
        <v>1</v>
      </c>
      <c r="E19" s="50">
        <v>1</v>
      </c>
      <c r="F19" s="50">
        <v>1</v>
      </c>
      <c r="G19" s="50">
        <v>0</v>
      </c>
      <c r="H19" s="50">
        <v>0</v>
      </c>
      <c r="I19" s="50">
        <v>1</v>
      </c>
      <c r="J19" s="50">
        <v>1</v>
      </c>
      <c r="K19" s="50">
        <v>1</v>
      </c>
      <c r="L19" s="50">
        <v>1</v>
      </c>
      <c r="M19" s="50">
        <v>0</v>
      </c>
      <c r="N19" s="50">
        <v>0</v>
      </c>
      <c r="O19" s="50">
        <v>1</v>
      </c>
      <c r="P19" s="50">
        <v>1</v>
      </c>
      <c r="Q19" s="50">
        <v>1</v>
      </c>
      <c r="R19" s="50">
        <v>0</v>
      </c>
      <c r="S19" s="50">
        <v>1</v>
      </c>
      <c r="T19" s="22">
        <v>1</v>
      </c>
      <c r="U19" s="22"/>
      <c r="V19" s="22"/>
      <c r="W19" s="22"/>
      <c r="X19" s="22"/>
      <c r="Y19" s="22"/>
      <c r="Z19" s="22"/>
      <c r="AA19" s="22"/>
      <c r="AB19" s="23"/>
      <c r="AC19" s="23"/>
      <c r="AD19" s="23"/>
      <c r="AE19" s="23"/>
      <c r="AF19" s="23"/>
      <c r="AG19" s="31"/>
      <c r="AH19" s="31"/>
      <c r="AI19" s="31"/>
      <c r="AJ19" s="31"/>
      <c r="AK19" s="31"/>
      <c r="AL19" s="25">
        <f t="shared" si="1"/>
        <v>13</v>
      </c>
      <c r="AM19" s="26">
        <f t="shared" si="2"/>
        <v>13</v>
      </c>
      <c r="AN19" s="27">
        <f t="shared" si="3"/>
        <v>76.470588235294116</v>
      </c>
      <c r="AO19" s="28">
        <f t="shared" si="0"/>
        <v>76.470588235294116</v>
      </c>
      <c r="AP19" s="29" t="str">
        <f>IF(AO19="","",IF(AO19&lt;AP5,"Tidak lulus","Lulus"))</f>
        <v>Lulus</v>
      </c>
      <c r="AQ19">
        <f t="shared" si="4"/>
        <v>7</v>
      </c>
      <c r="AR19">
        <f t="shared" si="5"/>
        <v>6</v>
      </c>
      <c r="AS19" t="s">
        <v>60</v>
      </c>
      <c r="AT19" s="51">
        <f t="shared" si="6"/>
        <v>76.470588235294116</v>
      </c>
      <c r="AU19">
        <f t="shared" si="7"/>
        <v>2</v>
      </c>
      <c r="AV19">
        <f t="shared" si="8"/>
        <v>1</v>
      </c>
      <c r="AW19">
        <f t="shared" si="9"/>
        <v>2</v>
      </c>
      <c r="AX19">
        <f t="shared" si="10"/>
        <v>4</v>
      </c>
      <c r="AY19">
        <f t="shared" si="11"/>
        <v>2</v>
      </c>
      <c r="AZ19">
        <f t="shared" si="12"/>
        <v>4</v>
      </c>
    </row>
    <row r="20" spans="1:52" ht="10.95" customHeight="1" x14ac:dyDescent="0.3">
      <c r="A20" s="30">
        <v>13</v>
      </c>
      <c r="B20" t="s">
        <v>61</v>
      </c>
      <c r="C20" s="50">
        <v>1</v>
      </c>
      <c r="D20" s="50">
        <v>1</v>
      </c>
      <c r="E20" s="50">
        <v>1</v>
      </c>
      <c r="F20" s="50">
        <v>1</v>
      </c>
      <c r="G20" s="50">
        <v>0</v>
      </c>
      <c r="H20" s="50">
        <v>0</v>
      </c>
      <c r="I20" s="50">
        <v>1</v>
      </c>
      <c r="J20" s="50">
        <v>1</v>
      </c>
      <c r="K20" s="50">
        <v>1</v>
      </c>
      <c r="L20" s="50">
        <v>1</v>
      </c>
      <c r="M20" s="50">
        <v>1</v>
      </c>
      <c r="N20" s="50">
        <v>0</v>
      </c>
      <c r="O20" s="50">
        <v>1</v>
      </c>
      <c r="P20" s="50">
        <v>1</v>
      </c>
      <c r="Q20" s="50">
        <v>1</v>
      </c>
      <c r="R20" s="50">
        <v>0</v>
      </c>
      <c r="S20" s="50">
        <v>1</v>
      </c>
      <c r="T20" s="22">
        <v>1</v>
      </c>
      <c r="U20" s="22"/>
      <c r="V20" s="22"/>
      <c r="W20" s="22"/>
      <c r="X20" s="22"/>
      <c r="Y20" s="22"/>
      <c r="Z20" s="22"/>
      <c r="AA20" s="22"/>
      <c r="AB20" s="23"/>
      <c r="AC20" s="23"/>
      <c r="AD20" s="23"/>
      <c r="AE20" s="23"/>
      <c r="AF20" s="23"/>
      <c r="AG20" s="31"/>
      <c r="AH20" s="31"/>
      <c r="AI20" s="31"/>
      <c r="AJ20" s="31"/>
      <c r="AK20" s="31"/>
      <c r="AL20" s="25">
        <f t="shared" si="1"/>
        <v>14</v>
      </c>
      <c r="AM20" s="26">
        <f t="shared" si="2"/>
        <v>14</v>
      </c>
      <c r="AN20" s="27">
        <f t="shared" si="3"/>
        <v>82.35294117647058</v>
      </c>
      <c r="AO20" s="28">
        <f t="shared" si="0"/>
        <v>82.35294117647058</v>
      </c>
      <c r="AP20" s="29" t="str">
        <f>IF(AO20="","",IF(AO20&lt;AP5,"Tidak lulus","Lulus"))</f>
        <v>Lulus</v>
      </c>
      <c r="AQ20">
        <f t="shared" si="4"/>
        <v>7</v>
      </c>
      <c r="AR20">
        <f t="shared" si="5"/>
        <v>7</v>
      </c>
      <c r="AS20" t="s">
        <v>61</v>
      </c>
      <c r="AT20" s="51">
        <f t="shared" si="6"/>
        <v>82.35294117647058</v>
      </c>
      <c r="AU20">
        <f t="shared" si="7"/>
        <v>2</v>
      </c>
      <c r="AV20">
        <f t="shared" si="8"/>
        <v>1</v>
      </c>
      <c r="AW20">
        <f t="shared" si="9"/>
        <v>2</v>
      </c>
      <c r="AX20">
        <f t="shared" si="10"/>
        <v>4</v>
      </c>
      <c r="AY20">
        <f t="shared" si="11"/>
        <v>2</v>
      </c>
      <c r="AZ20">
        <f t="shared" si="12"/>
        <v>5</v>
      </c>
    </row>
    <row r="21" spans="1:52" ht="10.95" customHeight="1" x14ac:dyDescent="0.3">
      <c r="A21" s="30">
        <v>14</v>
      </c>
      <c r="B21" t="s">
        <v>62</v>
      </c>
      <c r="C21" s="50">
        <v>1</v>
      </c>
      <c r="D21" s="50">
        <v>1</v>
      </c>
      <c r="E21" s="50">
        <v>1</v>
      </c>
      <c r="F21" s="50">
        <v>1</v>
      </c>
      <c r="G21" s="50">
        <v>1</v>
      </c>
      <c r="H21" s="50">
        <v>0</v>
      </c>
      <c r="I21" s="50">
        <v>0</v>
      </c>
      <c r="J21" s="50">
        <v>1</v>
      </c>
      <c r="K21" s="50">
        <v>1</v>
      </c>
      <c r="L21" s="50">
        <v>1</v>
      </c>
      <c r="M21" s="50">
        <v>0</v>
      </c>
      <c r="N21" s="50">
        <v>0</v>
      </c>
      <c r="O21" s="50">
        <v>1</v>
      </c>
      <c r="P21" s="50">
        <v>1</v>
      </c>
      <c r="Q21" s="50">
        <v>0</v>
      </c>
      <c r="R21" s="50">
        <v>0</v>
      </c>
      <c r="S21" s="50">
        <v>1</v>
      </c>
      <c r="T21" s="22">
        <v>1</v>
      </c>
      <c r="U21" s="22"/>
      <c r="V21" s="22"/>
      <c r="W21" s="22"/>
      <c r="X21" s="22"/>
      <c r="Y21" s="22"/>
      <c r="Z21" s="22"/>
      <c r="AA21" s="22"/>
      <c r="AB21" s="23"/>
      <c r="AC21" s="23"/>
      <c r="AD21" s="23"/>
      <c r="AE21" s="23"/>
      <c r="AF21" s="23"/>
      <c r="AG21" s="31"/>
      <c r="AH21" s="31"/>
      <c r="AI21" s="31"/>
      <c r="AJ21" s="31"/>
      <c r="AK21" s="31"/>
      <c r="AL21" s="25">
        <f t="shared" si="1"/>
        <v>12</v>
      </c>
      <c r="AM21" s="26">
        <f t="shared" si="2"/>
        <v>12</v>
      </c>
      <c r="AN21" s="27">
        <f t="shared" si="3"/>
        <v>70.588235294117652</v>
      </c>
      <c r="AO21" s="28">
        <f t="shared" si="0"/>
        <v>70.588235294117652</v>
      </c>
      <c r="AP21" s="29" t="str">
        <f>IF(AO21="","",IF(AO21&lt;AP5,"Tidak lulus","Lulus"))</f>
        <v>Lulus</v>
      </c>
      <c r="AQ21">
        <f t="shared" si="4"/>
        <v>6</v>
      </c>
      <c r="AR21">
        <f t="shared" si="5"/>
        <v>6</v>
      </c>
      <c r="AS21" t="s">
        <v>62</v>
      </c>
      <c r="AT21" s="51">
        <f t="shared" si="6"/>
        <v>70.588235294117652</v>
      </c>
      <c r="AU21">
        <f t="shared" si="7"/>
        <v>2</v>
      </c>
      <c r="AV21">
        <f t="shared" si="8"/>
        <v>2</v>
      </c>
      <c r="AW21">
        <f t="shared" si="9"/>
        <v>2</v>
      </c>
      <c r="AX21">
        <f t="shared" si="10"/>
        <v>2</v>
      </c>
      <c r="AY21">
        <f t="shared" si="11"/>
        <v>2</v>
      </c>
      <c r="AZ21">
        <f t="shared" si="12"/>
        <v>4</v>
      </c>
    </row>
    <row r="22" spans="1:52" ht="10.95" customHeight="1" x14ac:dyDescent="0.3">
      <c r="A22" s="30">
        <v>15</v>
      </c>
      <c r="B22" t="s">
        <v>63</v>
      </c>
      <c r="C22" s="50">
        <v>1</v>
      </c>
      <c r="D22" s="50">
        <v>1</v>
      </c>
      <c r="E22" s="50">
        <v>1</v>
      </c>
      <c r="F22" s="50">
        <v>1</v>
      </c>
      <c r="G22" s="50">
        <v>0</v>
      </c>
      <c r="H22" s="50">
        <v>0</v>
      </c>
      <c r="I22" s="50">
        <v>1</v>
      </c>
      <c r="J22" s="50">
        <v>1</v>
      </c>
      <c r="K22" s="50">
        <v>1</v>
      </c>
      <c r="L22" s="50">
        <v>1</v>
      </c>
      <c r="M22" s="50">
        <v>0</v>
      </c>
      <c r="N22" s="50">
        <v>0</v>
      </c>
      <c r="O22" s="50">
        <v>1</v>
      </c>
      <c r="P22" s="50">
        <v>1</v>
      </c>
      <c r="Q22" s="50">
        <v>1</v>
      </c>
      <c r="R22" s="50">
        <v>0</v>
      </c>
      <c r="S22" s="50">
        <v>1</v>
      </c>
      <c r="T22" s="22">
        <v>1</v>
      </c>
      <c r="U22" s="22"/>
      <c r="V22" s="22"/>
      <c r="W22" s="22"/>
      <c r="X22" s="22"/>
      <c r="Y22" s="22"/>
      <c r="Z22" s="22"/>
      <c r="AA22" s="22"/>
      <c r="AB22" s="23"/>
      <c r="AC22" s="23"/>
      <c r="AD22" s="23"/>
      <c r="AE22" s="23"/>
      <c r="AF22" s="23"/>
      <c r="AG22" s="31"/>
      <c r="AH22" s="31"/>
      <c r="AI22" s="31"/>
      <c r="AJ22" s="31"/>
      <c r="AK22" s="31"/>
      <c r="AL22" s="25">
        <f t="shared" si="1"/>
        <v>13</v>
      </c>
      <c r="AM22" s="26">
        <f t="shared" si="2"/>
        <v>13</v>
      </c>
      <c r="AN22" s="27">
        <f t="shared" si="3"/>
        <v>76.470588235294116</v>
      </c>
      <c r="AO22" s="28">
        <f t="shared" si="0"/>
        <v>76.470588235294116</v>
      </c>
      <c r="AP22" s="29" t="str">
        <f>IF(AO22="","",IF(AO22&lt;AP5,"Tidak lulus","Lulus"))</f>
        <v>Lulus</v>
      </c>
      <c r="AQ22">
        <f t="shared" si="4"/>
        <v>7</v>
      </c>
      <c r="AR22">
        <f t="shared" si="5"/>
        <v>6</v>
      </c>
      <c r="AS22" t="s">
        <v>63</v>
      </c>
      <c r="AT22" s="51">
        <f t="shared" si="6"/>
        <v>76.470588235294116</v>
      </c>
      <c r="AU22">
        <f t="shared" si="7"/>
        <v>2</v>
      </c>
      <c r="AV22">
        <f t="shared" si="8"/>
        <v>1</v>
      </c>
      <c r="AW22">
        <f t="shared" si="9"/>
        <v>2</v>
      </c>
      <c r="AX22">
        <f t="shared" si="10"/>
        <v>4</v>
      </c>
      <c r="AY22">
        <f t="shared" si="11"/>
        <v>2</v>
      </c>
      <c r="AZ22">
        <f t="shared" si="12"/>
        <v>4</v>
      </c>
    </row>
    <row r="23" spans="1:52" ht="10.95" customHeight="1" x14ac:dyDescent="0.3">
      <c r="A23" s="30">
        <v>16</v>
      </c>
      <c r="B23" t="s">
        <v>64</v>
      </c>
      <c r="C23" s="50">
        <v>1</v>
      </c>
      <c r="D23" s="50">
        <v>1</v>
      </c>
      <c r="E23" s="50">
        <v>1</v>
      </c>
      <c r="F23" s="50">
        <v>1</v>
      </c>
      <c r="G23" s="50">
        <v>1</v>
      </c>
      <c r="H23" s="50">
        <v>0</v>
      </c>
      <c r="I23" s="50">
        <v>0</v>
      </c>
      <c r="J23" s="50">
        <v>1</v>
      </c>
      <c r="K23" s="50">
        <v>1</v>
      </c>
      <c r="L23" s="50">
        <v>1</v>
      </c>
      <c r="M23" s="50">
        <v>1</v>
      </c>
      <c r="N23" s="50">
        <v>0</v>
      </c>
      <c r="O23" s="50">
        <v>1</v>
      </c>
      <c r="P23" s="50">
        <v>1</v>
      </c>
      <c r="Q23" s="50">
        <v>0</v>
      </c>
      <c r="R23" s="50">
        <v>0</v>
      </c>
      <c r="S23" s="50">
        <v>1</v>
      </c>
      <c r="T23" s="22">
        <v>1</v>
      </c>
      <c r="U23" s="22"/>
      <c r="V23" s="22"/>
      <c r="W23" s="22"/>
      <c r="X23" s="22"/>
      <c r="Y23" s="22"/>
      <c r="Z23" s="22"/>
      <c r="AA23" s="22"/>
      <c r="AB23" s="23"/>
      <c r="AC23" s="23"/>
      <c r="AD23" s="23"/>
      <c r="AE23" s="23"/>
      <c r="AF23" s="23"/>
      <c r="AG23" s="31"/>
      <c r="AH23" s="31"/>
      <c r="AI23" s="31"/>
      <c r="AJ23" s="31"/>
      <c r="AK23" s="31"/>
      <c r="AL23" s="25">
        <f t="shared" si="1"/>
        <v>13</v>
      </c>
      <c r="AM23" s="26">
        <f t="shared" si="2"/>
        <v>13</v>
      </c>
      <c r="AN23" s="27">
        <f t="shared" si="3"/>
        <v>76.470588235294116</v>
      </c>
      <c r="AO23" s="28">
        <f t="shared" si="0"/>
        <v>76.470588235294116</v>
      </c>
      <c r="AP23" s="29" t="str">
        <f>IF(AO23="","",IF(AO23&lt;AP5,"Tidak lulus","Lulus"))</f>
        <v>Lulus</v>
      </c>
      <c r="AQ23">
        <f t="shared" si="4"/>
        <v>6</v>
      </c>
      <c r="AR23">
        <f t="shared" si="5"/>
        <v>7</v>
      </c>
      <c r="AS23" t="s">
        <v>64</v>
      </c>
      <c r="AT23" s="51">
        <f t="shared" si="6"/>
        <v>76.470588235294116</v>
      </c>
      <c r="AU23">
        <f t="shared" si="7"/>
        <v>2</v>
      </c>
      <c r="AV23">
        <f t="shared" si="8"/>
        <v>2</v>
      </c>
      <c r="AW23">
        <f t="shared" si="9"/>
        <v>2</v>
      </c>
      <c r="AX23">
        <f t="shared" si="10"/>
        <v>2</v>
      </c>
      <c r="AY23">
        <f t="shared" si="11"/>
        <v>2</v>
      </c>
      <c r="AZ23">
        <f t="shared" si="12"/>
        <v>5</v>
      </c>
    </row>
    <row r="24" spans="1:52" ht="10.95" customHeight="1" x14ac:dyDescent="0.3">
      <c r="A24" s="30">
        <v>17</v>
      </c>
      <c r="B24" t="s">
        <v>65</v>
      </c>
      <c r="C24" s="50">
        <v>1</v>
      </c>
      <c r="D24" s="50">
        <v>1</v>
      </c>
      <c r="E24" s="50">
        <v>1</v>
      </c>
      <c r="F24" s="50">
        <v>1</v>
      </c>
      <c r="G24" s="50">
        <v>1</v>
      </c>
      <c r="H24" s="50">
        <v>0</v>
      </c>
      <c r="I24" s="50">
        <v>0</v>
      </c>
      <c r="J24" s="50">
        <v>1</v>
      </c>
      <c r="K24" s="50">
        <v>1</v>
      </c>
      <c r="L24" s="50">
        <v>1</v>
      </c>
      <c r="M24" s="50">
        <v>0</v>
      </c>
      <c r="N24" s="50">
        <v>0</v>
      </c>
      <c r="O24" s="50">
        <v>1</v>
      </c>
      <c r="P24" s="50">
        <v>1</v>
      </c>
      <c r="Q24" s="50">
        <v>0</v>
      </c>
      <c r="R24" s="50">
        <v>0</v>
      </c>
      <c r="S24" s="50">
        <v>1</v>
      </c>
      <c r="T24" s="22">
        <v>1</v>
      </c>
      <c r="U24" s="22"/>
      <c r="V24" s="22"/>
      <c r="W24" s="22"/>
      <c r="X24" s="22"/>
      <c r="Y24" s="22"/>
      <c r="Z24" s="22"/>
      <c r="AA24" s="22"/>
      <c r="AB24" s="23"/>
      <c r="AC24" s="23"/>
      <c r="AD24" s="23"/>
      <c r="AE24" s="23"/>
      <c r="AF24" s="23"/>
      <c r="AG24" s="31"/>
      <c r="AH24" s="31"/>
      <c r="AI24" s="31"/>
      <c r="AJ24" s="31"/>
      <c r="AK24" s="31"/>
      <c r="AL24" s="25">
        <f t="shared" si="1"/>
        <v>12</v>
      </c>
      <c r="AM24" s="26">
        <f t="shared" si="2"/>
        <v>12</v>
      </c>
      <c r="AN24" s="27">
        <f t="shared" si="3"/>
        <v>70.588235294117652</v>
      </c>
      <c r="AO24" s="28">
        <f t="shared" si="0"/>
        <v>70.588235294117652</v>
      </c>
      <c r="AP24" s="29" t="str">
        <f>IF(AO24="","",IF(AO24&lt;AP5,"Tidak lulus","Lulus"))</f>
        <v>Lulus</v>
      </c>
      <c r="AQ24">
        <f t="shared" si="4"/>
        <v>6</v>
      </c>
      <c r="AR24">
        <f t="shared" si="5"/>
        <v>6</v>
      </c>
      <c r="AS24" t="s">
        <v>65</v>
      </c>
      <c r="AT24" s="51">
        <f t="shared" si="6"/>
        <v>70.588235294117652</v>
      </c>
      <c r="AU24">
        <f t="shared" si="7"/>
        <v>2</v>
      </c>
      <c r="AV24">
        <f t="shared" si="8"/>
        <v>2</v>
      </c>
      <c r="AW24">
        <f t="shared" si="9"/>
        <v>2</v>
      </c>
      <c r="AX24">
        <f t="shared" si="10"/>
        <v>2</v>
      </c>
      <c r="AY24">
        <f t="shared" si="11"/>
        <v>2</v>
      </c>
      <c r="AZ24">
        <f t="shared" si="12"/>
        <v>4</v>
      </c>
    </row>
    <row r="25" spans="1:52" ht="10.95" customHeight="1" x14ac:dyDescent="0.3">
      <c r="A25" s="30">
        <v>18</v>
      </c>
      <c r="B25" t="s">
        <v>66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50">
        <v>1</v>
      </c>
      <c r="I25" s="50">
        <v>0</v>
      </c>
      <c r="J25" s="50">
        <v>0</v>
      </c>
      <c r="K25" s="50">
        <v>1</v>
      </c>
      <c r="L25" s="50">
        <v>1</v>
      </c>
      <c r="M25" s="50">
        <v>1</v>
      </c>
      <c r="N25" s="50">
        <v>0</v>
      </c>
      <c r="O25" s="50">
        <v>0</v>
      </c>
      <c r="P25" s="50">
        <v>1</v>
      </c>
      <c r="Q25" s="50">
        <v>1</v>
      </c>
      <c r="R25" s="50">
        <v>0</v>
      </c>
      <c r="S25" s="50">
        <v>1</v>
      </c>
      <c r="T25" s="22">
        <v>1</v>
      </c>
      <c r="U25" s="22"/>
      <c r="V25" s="22"/>
      <c r="W25" s="22"/>
      <c r="X25" s="22"/>
      <c r="Y25" s="22"/>
      <c r="Z25" s="22"/>
      <c r="AA25" s="22"/>
      <c r="AB25" s="23"/>
      <c r="AC25" s="23"/>
      <c r="AD25" s="23"/>
      <c r="AE25" s="23"/>
      <c r="AF25" s="23"/>
      <c r="AG25" s="31"/>
      <c r="AH25" s="31"/>
      <c r="AI25" s="31"/>
      <c r="AJ25" s="31"/>
      <c r="AK25" s="31"/>
      <c r="AL25" s="25">
        <f t="shared" si="1"/>
        <v>13</v>
      </c>
      <c r="AM25" s="26">
        <f t="shared" si="2"/>
        <v>13</v>
      </c>
      <c r="AN25" s="27">
        <f t="shared" si="3"/>
        <v>76.470588235294116</v>
      </c>
      <c r="AO25" s="28">
        <f t="shared" si="0"/>
        <v>76.470588235294116</v>
      </c>
      <c r="AP25" s="29" t="str">
        <f>IF(AO25="","",IF(AO25&lt;AP5,"Tidak lulus","Lulus"))</f>
        <v>Lulus</v>
      </c>
      <c r="AQ25">
        <f t="shared" si="4"/>
        <v>7</v>
      </c>
      <c r="AR25">
        <f t="shared" si="5"/>
        <v>6</v>
      </c>
      <c r="AS25" t="s">
        <v>66</v>
      </c>
      <c r="AT25" s="51">
        <f t="shared" si="6"/>
        <v>76.470588235294116</v>
      </c>
      <c r="AU25">
        <f t="shared" si="7"/>
        <v>1</v>
      </c>
      <c r="AV25">
        <f t="shared" si="8"/>
        <v>2</v>
      </c>
      <c r="AW25">
        <f t="shared" si="9"/>
        <v>1</v>
      </c>
      <c r="AX25">
        <f t="shared" si="10"/>
        <v>4</v>
      </c>
      <c r="AY25">
        <f t="shared" si="11"/>
        <v>1</v>
      </c>
      <c r="AZ25">
        <f t="shared" si="12"/>
        <v>5</v>
      </c>
    </row>
    <row r="26" spans="1:52" ht="10.95" customHeight="1" x14ac:dyDescent="0.3">
      <c r="A26" s="30">
        <v>19</v>
      </c>
      <c r="B26" t="s">
        <v>67</v>
      </c>
      <c r="C26" s="50">
        <v>0</v>
      </c>
      <c r="D26" s="50">
        <v>1</v>
      </c>
      <c r="E26" s="50">
        <v>1</v>
      </c>
      <c r="F26" s="50">
        <v>1</v>
      </c>
      <c r="G26" s="50">
        <v>1</v>
      </c>
      <c r="H26" s="50">
        <v>1</v>
      </c>
      <c r="I26" s="50">
        <v>0</v>
      </c>
      <c r="J26" s="50">
        <v>0</v>
      </c>
      <c r="K26" s="50">
        <v>1</v>
      </c>
      <c r="L26" s="50">
        <v>1</v>
      </c>
      <c r="M26" s="50">
        <v>1</v>
      </c>
      <c r="N26" s="50">
        <v>0</v>
      </c>
      <c r="O26" s="50">
        <v>0</v>
      </c>
      <c r="P26" s="50">
        <v>1</v>
      </c>
      <c r="Q26" s="50">
        <v>1</v>
      </c>
      <c r="R26" s="50">
        <v>1</v>
      </c>
      <c r="S26" s="50">
        <v>1</v>
      </c>
      <c r="T26" s="22">
        <v>1</v>
      </c>
      <c r="U26" s="22"/>
      <c r="V26" s="22"/>
      <c r="W26" s="22"/>
      <c r="X26" s="22"/>
      <c r="Y26" s="22"/>
      <c r="Z26" s="22"/>
      <c r="AA26" s="22"/>
      <c r="AB26" s="23"/>
      <c r="AC26" s="23"/>
      <c r="AD26" s="23"/>
      <c r="AE26" s="23"/>
      <c r="AF26" s="23"/>
      <c r="AG26" s="22"/>
      <c r="AH26" s="22"/>
      <c r="AI26" s="22"/>
      <c r="AJ26" s="22"/>
      <c r="AK26" s="22"/>
      <c r="AL26" s="25">
        <f t="shared" si="1"/>
        <v>13</v>
      </c>
      <c r="AM26" s="26">
        <f t="shared" si="2"/>
        <v>13</v>
      </c>
      <c r="AN26" s="27">
        <f t="shared" si="3"/>
        <v>76.470588235294116</v>
      </c>
      <c r="AO26" s="28">
        <f t="shared" si="0"/>
        <v>76.470588235294116</v>
      </c>
      <c r="AP26" s="29" t="str">
        <f>IF(AO26="","",IF(AO26&lt;AP5,"Tidak lulus","Lulus"))</f>
        <v>Lulus</v>
      </c>
      <c r="AQ26">
        <f t="shared" si="4"/>
        <v>8</v>
      </c>
      <c r="AR26">
        <f t="shared" si="5"/>
        <v>5</v>
      </c>
      <c r="AS26" t="s">
        <v>67</v>
      </c>
      <c r="AT26" s="51">
        <f t="shared" si="6"/>
        <v>76.470588235294116</v>
      </c>
      <c r="AU26">
        <f t="shared" si="7"/>
        <v>1</v>
      </c>
      <c r="AV26">
        <f t="shared" si="8"/>
        <v>2</v>
      </c>
      <c r="AW26">
        <f t="shared" si="9"/>
        <v>1</v>
      </c>
      <c r="AX26">
        <f t="shared" si="10"/>
        <v>5</v>
      </c>
      <c r="AY26">
        <f t="shared" si="11"/>
        <v>1</v>
      </c>
      <c r="AZ26">
        <f t="shared" si="12"/>
        <v>4</v>
      </c>
    </row>
    <row r="27" spans="1:52" ht="10.95" customHeight="1" x14ac:dyDescent="0.3">
      <c r="A27" s="30">
        <v>20</v>
      </c>
      <c r="B27" t="s">
        <v>68</v>
      </c>
      <c r="C27" s="50">
        <v>1</v>
      </c>
      <c r="D27" s="50">
        <v>1</v>
      </c>
      <c r="E27" s="50">
        <v>1</v>
      </c>
      <c r="F27" s="50">
        <v>1</v>
      </c>
      <c r="G27" s="50">
        <v>1</v>
      </c>
      <c r="H27" s="50">
        <v>1</v>
      </c>
      <c r="I27" s="50">
        <v>0</v>
      </c>
      <c r="J27" s="50">
        <v>0</v>
      </c>
      <c r="K27" s="50">
        <v>1</v>
      </c>
      <c r="L27" s="50">
        <v>1</v>
      </c>
      <c r="M27" s="50">
        <v>1</v>
      </c>
      <c r="N27" s="50">
        <v>0</v>
      </c>
      <c r="O27" s="50">
        <v>0</v>
      </c>
      <c r="P27" s="50">
        <v>1</v>
      </c>
      <c r="Q27" s="50">
        <v>1</v>
      </c>
      <c r="R27" s="50">
        <v>0</v>
      </c>
      <c r="S27" s="50">
        <v>1</v>
      </c>
      <c r="T27" s="22">
        <v>1</v>
      </c>
      <c r="U27" s="22"/>
      <c r="V27" s="22"/>
      <c r="W27" s="22"/>
      <c r="X27" s="22"/>
      <c r="Y27" s="22"/>
      <c r="Z27" s="22"/>
      <c r="AA27" s="22"/>
      <c r="AB27" s="23"/>
      <c r="AC27" s="23"/>
      <c r="AD27" s="23"/>
      <c r="AE27" s="23"/>
      <c r="AF27" s="23"/>
      <c r="AG27" s="31"/>
      <c r="AH27" s="31"/>
      <c r="AI27" s="31"/>
      <c r="AJ27" s="31"/>
      <c r="AK27" s="31"/>
      <c r="AL27" s="25">
        <f t="shared" si="1"/>
        <v>13</v>
      </c>
      <c r="AM27" s="26">
        <f t="shared" si="2"/>
        <v>13</v>
      </c>
      <c r="AN27" s="27">
        <f t="shared" si="3"/>
        <v>76.470588235294116</v>
      </c>
      <c r="AO27" s="28">
        <f t="shared" si="0"/>
        <v>76.470588235294116</v>
      </c>
      <c r="AP27" s="29" t="str">
        <f>IF(AO27="","",IF(AO27&lt;AP5,"Tidak lulus","Lulus"))</f>
        <v>Lulus</v>
      </c>
      <c r="AQ27">
        <f t="shared" si="4"/>
        <v>7</v>
      </c>
      <c r="AR27">
        <f t="shared" si="5"/>
        <v>6</v>
      </c>
      <c r="AS27" t="s">
        <v>68</v>
      </c>
      <c r="AT27" s="51">
        <f t="shared" si="6"/>
        <v>76.470588235294116</v>
      </c>
      <c r="AU27">
        <f t="shared" si="7"/>
        <v>1</v>
      </c>
      <c r="AV27">
        <f t="shared" si="8"/>
        <v>2</v>
      </c>
      <c r="AW27">
        <f t="shared" si="9"/>
        <v>1</v>
      </c>
      <c r="AX27">
        <f t="shared" si="10"/>
        <v>4</v>
      </c>
      <c r="AY27">
        <f t="shared" si="11"/>
        <v>1</v>
      </c>
      <c r="AZ27">
        <f t="shared" si="12"/>
        <v>5</v>
      </c>
    </row>
    <row r="28" spans="1:52" ht="10.95" customHeight="1" x14ac:dyDescent="0.3">
      <c r="A28" s="30">
        <v>21</v>
      </c>
      <c r="B28" t="s">
        <v>69</v>
      </c>
      <c r="C28" s="50">
        <v>0</v>
      </c>
      <c r="D28" s="50">
        <v>1</v>
      </c>
      <c r="E28" s="50">
        <v>1</v>
      </c>
      <c r="F28" s="50">
        <v>1</v>
      </c>
      <c r="G28" s="50">
        <v>1</v>
      </c>
      <c r="H28" s="50">
        <v>1</v>
      </c>
      <c r="I28" s="50">
        <v>0</v>
      </c>
      <c r="J28" s="50">
        <v>0</v>
      </c>
      <c r="K28" s="50">
        <v>1</v>
      </c>
      <c r="L28" s="50">
        <v>1</v>
      </c>
      <c r="M28" s="50">
        <v>1</v>
      </c>
      <c r="N28" s="50">
        <v>1</v>
      </c>
      <c r="O28" s="50">
        <v>0</v>
      </c>
      <c r="P28" s="50">
        <v>1</v>
      </c>
      <c r="Q28" s="50">
        <v>1</v>
      </c>
      <c r="R28" s="50">
        <v>0</v>
      </c>
      <c r="S28" s="50">
        <v>0</v>
      </c>
      <c r="T28" s="22">
        <v>1</v>
      </c>
      <c r="U28" s="34"/>
      <c r="V28" s="34"/>
      <c r="W28" s="34"/>
      <c r="X28" s="34"/>
      <c r="Y28" s="34"/>
      <c r="Z28" s="34"/>
      <c r="AA28" s="34"/>
      <c r="AB28" s="23"/>
      <c r="AC28" s="23"/>
      <c r="AD28" s="23"/>
      <c r="AE28" s="23"/>
      <c r="AF28" s="23"/>
      <c r="AG28" s="31"/>
      <c r="AH28" s="31"/>
      <c r="AI28" s="31"/>
      <c r="AJ28" s="31"/>
      <c r="AK28" s="31"/>
      <c r="AL28" s="25">
        <f t="shared" si="1"/>
        <v>12</v>
      </c>
      <c r="AM28" s="26">
        <f t="shared" si="2"/>
        <v>12</v>
      </c>
      <c r="AN28" s="27">
        <f t="shared" si="3"/>
        <v>70.588235294117652</v>
      </c>
      <c r="AO28" s="28">
        <f t="shared" si="0"/>
        <v>70.588235294117652</v>
      </c>
      <c r="AP28" s="29" t="str">
        <f>IF(AO28="","",IF(AO28&lt;AP5,"Tidak lulus","Lulus"))</f>
        <v>Lulus</v>
      </c>
      <c r="AQ28">
        <f t="shared" si="4"/>
        <v>7</v>
      </c>
      <c r="AR28">
        <f t="shared" si="5"/>
        <v>6</v>
      </c>
      <c r="AS28" t="s">
        <v>69</v>
      </c>
      <c r="AT28" s="51">
        <f t="shared" si="6"/>
        <v>70.588235294117652</v>
      </c>
      <c r="AU28">
        <f t="shared" si="7"/>
        <v>0</v>
      </c>
      <c r="AV28">
        <f t="shared" si="8"/>
        <v>2</v>
      </c>
      <c r="AW28">
        <f t="shared" si="9"/>
        <v>1</v>
      </c>
      <c r="AX28">
        <f t="shared" si="10"/>
        <v>4</v>
      </c>
      <c r="AY28">
        <f t="shared" si="11"/>
        <v>1</v>
      </c>
      <c r="AZ28">
        <f t="shared" si="12"/>
        <v>5</v>
      </c>
    </row>
    <row r="29" spans="1:52" ht="10.95" customHeight="1" x14ac:dyDescent="0.3">
      <c r="A29" s="30">
        <v>22</v>
      </c>
      <c r="B29" t="s">
        <v>70</v>
      </c>
      <c r="C29" s="50">
        <v>0</v>
      </c>
      <c r="D29" s="50">
        <v>1</v>
      </c>
      <c r="E29" s="50">
        <v>1</v>
      </c>
      <c r="F29" s="50">
        <v>1</v>
      </c>
      <c r="G29" s="50">
        <v>1</v>
      </c>
      <c r="H29" s="50">
        <v>1</v>
      </c>
      <c r="I29" s="50">
        <v>0</v>
      </c>
      <c r="J29" s="50">
        <v>0</v>
      </c>
      <c r="K29" s="50">
        <v>1</v>
      </c>
      <c r="L29" s="50">
        <v>1</v>
      </c>
      <c r="M29" s="50">
        <v>1</v>
      </c>
      <c r="N29" s="50">
        <v>1</v>
      </c>
      <c r="O29" s="50">
        <v>1</v>
      </c>
      <c r="P29" s="50">
        <v>1</v>
      </c>
      <c r="Q29" s="50">
        <v>1</v>
      </c>
      <c r="R29" s="50">
        <v>0</v>
      </c>
      <c r="S29" s="50">
        <v>1</v>
      </c>
      <c r="T29" s="22">
        <v>1</v>
      </c>
      <c r="U29" s="34"/>
      <c r="V29" s="34"/>
      <c r="W29" s="34"/>
      <c r="X29" s="34"/>
      <c r="Y29" s="34"/>
      <c r="Z29" s="34"/>
      <c r="AA29" s="34"/>
      <c r="AB29" s="23"/>
      <c r="AC29" s="23"/>
      <c r="AD29" s="23"/>
      <c r="AE29" s="23"/>
      <c r="AF29" s="23"/>
      <c r="AG29" s="31"/>
      <c r="AH29" s="31"/>
      <c r="AI29" s="31"/>
      <c r="AJ29" s="31"/>
      <c r="AK29" s="31"/>
      <c r="AL29" s="25">
        <f t="shared" si="1"/>
        <v>14</v>
      </c>
      <c r="AM29" s="26">
        <f t="shared" si="2"/>
        <v>14</v>
      </c>
      <c r="AN29" s="27">
        <f t="shared" si="3"/>
        <v>82.35294117647058</v>
      </c>
      <c r="AO29" s="28">
        <f t="shared" si="0"/>
        <v>82.35294117647058</v>
      </c>
      <c r="AP29" s="29" t="str">
        <f>IF(AO29="","",IF(AO29&lt;AP5,"Tidak lulus","Lulus"))</f>
        <v>Lulus</v>
      </c>
      <c r="AQ29">
        <f t="shared" si="4"/>
        <v>7</v>
      </c>
      <c r="AR29">
        <f t="shared" si="5"/>
        <v>7</v>
      </c>
      <c r="AS29" t="s">
        <v>70</v>
      </c>
      <c r="AT29" s="51">
        <f t="shared" si="6"/>
        <v>82.35294117647058</v>
      </c>
      <c r="AU29">
        <f t="shared" si="7"/>
        <v>1</v>
      </c>
      <c r="AV29">
        <f t="shared" si="8"/>
        <v>2</v>
      </c>
      <c r="AW29">
        <f t="shared" si="9"/>
        <v>2</v>
      </c>
      <c r="AX29">
        <f t="shared" si="10"/>
        <v>4</v>
      </c>
      <c r="AY29">
        <f t="shared" si="11"/>
        <v>2</v>
      </c>
      <c r="AZ29">
        <f t="shared" si="12"/>
        <v>5</v>
      </c>
    </row>
    <row r="30" spans="1:52" ht="10.95" customHeight="1" x14ac:dyDescent="0.3">
      <c r="A30" s="30">
        <v>23</v>
      </c>
      <c r="B30" t="s">
        <v>71</v>
      </c>
      <c r="C30" s="50">
        <v>1</v>
      </c>
      <c r="D30" s="50">
        <v>1</v>
      </c>
      <c r="E30" s="50">
        <v>1</v>
      </c>
      <c r="F30" s="50">
        <v>1</v>
      </c>
      <c r="G30" s="50">
        <v>1</v>
      </c>
      <c r="H30" s="50">
        <v>1</v>
      </c>
      <c r="I30" s="50">
        <v>0</v>
      </c>
      <c r="J30" s="50">
        <v>0</v>
      </c>
      <c r="K30" s="50">
        <v>1</v>
      </c>
      <c r="L30" s="50">
        <v>1</v>
      </c>
      <c r="M30" s="50">
        <v>1</v>
      </c>
      <c r="N30" s="50">
        <v>0</v>
      </c>
      <c r="O30" s="50">
        <v>0</v>
      </c>
      <c r="P30" s="50">
        <v>1</v>
      </c>
      <c r="Q30" s="50">
        <v>1</v>
      </c>
      <c r="R30" s="50">
        <v>0</v>
      </c>
      <c r="S30" s="50">
        <v>1</v>
      </c>
      <c r="T30" s="22">
        <v>1</v>
      </c>
      <c r="U30" s="34"/>
      <c r="V30" s="34"/>
      <c r="W30" s="34"/>
      <c r="X30" s="34"/>
      <c r="Y30" s="34"/>
      <c r="Z30" s="34"/>
      <c r="AA30" s="34"/>
      <c r="AB30" s="23"/>
      <c r="AC30" s="23"/>
      <c r="AD30" s="23"/>
      <c r="AE30" s="23"/>
      <c r="AF30" s="23"/>
      <c r="AG30" s="31"/>
      <c r="AH30" s="31"/>
      <c r="AI30" s="31"/>
      <c r="AJ30" s="31"/>
      <c r="AK30" s="31"/>
      <c r="AL30" s="25">
        <f t="shared" si="1"/>
        <v>13</v>
      </c>
      <c r="AM30" s="26">
        <f t="shared" si="2"/>
        <v>13</v>
      </c>
      <c r="AN30" s="27">
        <f t="shared" si="3"/>
        <v>76.470588235294116</v>
      </c>
      <c r="AO30" s="28">
        <f t="shared" si="0"/>
        <v>76.470588235294116</v>
      </c>
      <c r="AP30" s="29" t="str">
        <f>IF(AO30="","",IF(AO30&lt;AP5,"Tidak lulus","Lulus"))</f>
        <v>Lulus</v>
      </c>
      <c r="AQ30">
        <f t="shared" si="4"/>
        <v>7</v>
      </c>
      <c r="AR30">
        <f t="shared" si="5"/>
        <v>6</v>
      </c>
      <c r="AS30" t="s">
        <v>71</v>
      </c>
      <c r="AT30" s="51">
        <f t="shared" si="6"/>
        <v>76.470588235294116</v>
      </c>
      <c r="AU30">
        <f t="shared" si="7"/>
        <v>1</v>
      </c>
      <c r="AV30">
        <f t="shared" si="8"/>
        <v>2</v>
      </c>
      <c r="AW30">
        <f t="shared" si="9"/>
        <v>1</v>
      </c>
      <c r="AX30">
        <f t="shared" si="10"/>
        <v>4</v>
      </c>
      <c r="AY30">
        <f t="shared" si="11"/>
        <v>1</v>
      </c>
      <c r="AZ30">
        <f t="shared" si="12"/>
        <v>5</v>
      </c>
    </row>
    <row r="31" spans="1:52" ht="10.95" customHeight="1" x14ac:dyDescent="0.3">
      <c r="A31" s="30">
        <v>24</v>
      </c>
      <c r="B31" t="s">
        <v>72</v>
      </c>
      <c r="C31" s="50">
        <v>1</v>
      </c>
      <c r="D31" s="50">
        <v>1</v>
      </c>
      <c r="E31" s="50">
        <v>1</v>
      </c>
      <c r="F31" s="50">
        <v>1</v>
      </c>
      <c r="G31" s="50">
        <v>1</v>
      </c>
      <c r="H31" s="50">
        <v>1</v>
      </c>
      <c r="I31" s="50">
        <v>0</v>
      </c>
      <c r="J31" s="50">
        <v>0</v>
      </c>
      <c r="K31" s="50">
        <v>1</v>
      </c>
      <c r="L31" s="50">
        <v>1</v>
      </c>
      <c r="M31" s="50">
        <v>1</v>
      </c>
      <c r="N31" s="50">
        <v>0</v>
      </c>
      <c r="O31" s="50">
        <v>1</v>
      </c>
      <c r="P31" s="50">
        <v>1</v>
      </c>
      <c r="Q31" s="50">
        <v>1</v>
      </c>
      <c r="R31" s="50">
        <v>1</v>
      </c>
      <c r="S31" s="50">
        <v>1</v>
      </c>
      <c r="T31" s="22">
        <v>1</v>
      </c>
      <c r="U31" s="34"/>
      <c r="V31" s="34"/>
      <c r="W31" s="34"/>
      <c r="X31" s="34"/>
      <c r="Y31" s="34"/>
      <c r="Z31" s="34"/>
      <c r="AA31" s="34"/>
      <c r="AB31" s="23"/>
      <c r="AC31" s="23"/>
      <c r="AD31" s="23"/>
      <c r="AE31" s="23"/>
      <c r="AF31" s="23"/>
      <c r="AG31" s="31"/>
      <c r="AH31" s="31"/>
      <c r="AI31" s="31"/>
      <c r="AJ31" s="31"/>
      <c r="AK31" s="31"/>
      <c r="AL31" s="25">
        <f t="shared" si="1"/>
        <v>15</v>
      </c>
      <c r="AM31" s="26">
        <f t="shared" si="2"/>
        <v>15</v>
      </c>
      <c r="AN31" s="27">
        <f t="shared" si="3"/>
        <v>88.235294117647058</v>
      </c>
      <c r="AO31" s="28">
        <f t="shared" si="0"/>
        <v>88.235294117647058</v>
      </c>
      <c r="AP31" s="29" t="str">
        <f>IF(AO31="","",IF(AO31&lt;AP5,"Tidak lulus","Lulus"))</f>
        <v>Lulus</v>
      </c>
      <c r="AQ31">
        <f t="shared" si="4"/>
        <v>8</v>
      </c>
      <c r="AR31">
        <f t="shared" si="5"/>
        <v>7</v>
      </c>
      <c r="AS31" t="s">
        <v>72</v>
      </c>
      <c r="AT31" s="51">
        <f t="shared" si="6"/>
        <v>88.235294117647058</v>
      </c>
      <c r="AU31">
        <f t="shared" si="7"/>
        <v>1</v>
      </c>
      <c r="AV31">
        <f t="shared" si="8"/>
        <v>2</v>
      </c>
      <c r="AW31">
        <f t="shared" si="9"/>
        <v>2</v>
      </c>
      <c r="AX31">
        <f t="shared" si="10"/>
        <v>5</v>
      </c>
      <c r="AY31">
        <f t="shared" si="11"/>
        <v>2</v>
      </c>
      <c r="AZ31">
        <f t="shared" si="12"/>
        <v>5</v>
      </c>
    </row>
    <row r="32" spans="1:52" ht="10.95" customHeight="1" x14ac:dyDescent="0.3">
      <c r="A32" s="30">
        <v>25</v>
      </c>
      <c r="B32" t="s">
        <v>73</v>
      </c>
      <c r="C32" s="50">
        <v>0</v>
      </c>
      <c r="D32" s="50">
        <v>1</v>
      </c>
      <c r="E32" s="50">
        <v>1</v>
      </c>
      <c r="F32" s="50">
        <v>1</v>
      </c>
      <c r="G32" s="50">
        <v>1</v>
      </c>
      <c r="H32" s="50">
        <v>1</v>
      </c>
      <c r="I32" s="50">
        <v>0</v>
      </c>
      <c r="J32" s="50">
        <v>0</v>
      </c>
      <c r="K32" s="50">
        <v>1</v>
      </c>
      <c r="L32" s="50">
        <v>1</v>
      </c>
      <c r="M32" s="50">
        <v>1</v>
      </c>
      <c r="N32" s="50">
        <v>0</v>
      </c>
      <c r="O32" s="50">
        <v>0</v>
      </c>
      <c r="P32" s="50">
        <v>1</v>
      </c>
      <c r="Q32" s="50">
        <v>1</v>
      </c>
      <c r="R32" s="50">
        <v>0</v>
      </c>
      <c r="S32" s="50">
        <v>0</v>
      </c>
      <c r="T32" s="22">
        <v>1</v>
      </c>
      <c r="U32" s="34"/>
      <c r="V32" s="34"/>
      <c r="W32" s="34"/>
      <c r="X32" s="34"/>
      <c r="Y32" s="34"/>
      <c r="Z32" s="34"/>
      <c r="AA32" s="34"/>
      <c r="AB32" s="23"/>
      <c r="AC32" s="23"/>
      <c r="AD32" s="23"/>
      <c r="AE32" s="23"/>
      <c r="AF32" s="23"/>
      <c r="AG32" s="31"/>
      <c r="AH32" s="31"/>
      <c r="AI32" s="31"/>
      <c r="AJ32" s="31"/>
      <c r="AK32" s="31"/>
      <c r="AL32" s="25">
        <f t="shared" si="1"/>
        <v>11</v>
      </c>
      <c r="AM32" s="26">
        <f t="shared" si="2"/>
        <v>11</v>
      </c>
      <c r="AN32" s="27">
        <f t="shared" si="3"/>
        <v>64.705882352941174</v>
      </c>
      <c r="AO32" s="28">
        <f t="shared" si="0"/>
        <v>64.705882352941174</v>
      </c>
      <c r="AP32" s="29" t="str">
        <f>IF(AO32="","",IF(AO32&lt;AP5,"Tidak lulus","Lulus"))</f>
        <v>Tidak lulus</v>
      </c>
      <c r="AQ32">
        <f t="shared" si="4"/>
        <v>7</v>
      </c>
      <c r="AR32">
        <f t="shared" si="5"/>
        <v>5</v>
      </c>
      <c r="AS32" t="s">
        <v>73</v>
      </c>
      <c r="AT32" s="51">
        <f t="shared" si="6"/>
        <v>64.705882352941174</v>
      </c>
      <c r="AU32">
        <f t="shared" si="7"/>
        <v>0</v>
      </c>
      <c r="AV32">
        <f t="shared" si="8"/>
        <v>2</v>
      </c>
      <c r="AW32">
        <f t="shared" si="9"/>
        <v>1</v>
      </c>
      <c r="AX32">
        <f t="shared" si="10"/>
        <v>4</v>
      </c>
      <c r="AY32">
        <f t="shared" si="11"/>
        <v>1</v>
      </c>
      <c r="AZ32">
        <f t="shared" si="12"/>
        <v>4</v>
      </c>
    </row>
    <row r="33" spans="1:52" ht="10.95" customHeight="1" x14ac:dyDescent="0.3">
      <c r="A33" s="30">
        <v>26</v>
      </c>
      <c r="B33" t="s">
        <v>74</v>
      </c>
      <c r="C33" s="50">
        <v>1</v>
      </c>
      <c r="D33" s="50">
        <v>1</v>
      </c>
      <c r="E33" s="50">
        <v>1</v>
      </c>
      <c r="F33" s="50">
        <v>1</v>
      </c>
      <c r="G33" s="50">
        <v>1</v>
      </c>
      <c r="H33" s="50">
        <v>1</v>
      </c>
      <c r="I33" s="50">
        <v>0</v>
      </c>
      <c r="J33" s="50">
        <v>0</v>
      </c>
      <c r="K33" s="50">
        <v>1</v>
      </c>
      <c r="L33" s="50">
        <v>1</v>
      </c>
      <c r="M33" s="50">
        <v>1</v>
      </c>
      <c r="N33" s="50">
        <v>0</v>
      </c>
      <c r="O33" s="50">
        <v>0</v>
      </c>
      <c r="P33" s="50">
        <v>1</v>
      </c>
      <c r="Q33" s="50">
        <v>1</v>
      </c>
      <c r="R33" s="50">
        <v>0</v>
      </c>
      <c r="S33" s="50">
        <v>1</v>
      </c>
      <c r="T33" s="22">
        <v>1</v>
      </c>
      <c r="U33" s="34"/>
      <c r="V33" s="34"/>
      <c r="W33" s="34"/>
      <c r="X33" s="34"/>
      <c r="Y33" s="34"/>
      <c r="Z33" s="34"/>
      <c r="AA33" s="34"/>
      <c r="AB33" s="23"/>
      <c r="AC33" s="23"/>
      <c r="AD33" s="23"/>
      <c r="AE33" s="23"/>
      <c r="AF33" s="23"/>
      <c r="AG33" s="31"/>
      <c r="AH33" s="31"/>
      <c r="AI33" s="31"/>
      <c r="AJ33" s="31"/>
      <c r="AK33" s="31"/>
      <c r="AL33" s="25">
        <f t="shared" si="1"/>
        <v>13</v>
      </c>
      <c r="AM33" s="26">
        <f t="shared" si="2"/>
        <v>13</v>
      </c>
      <c r="AN33" s="27">
        <f t="shared" si="3"/>
        <v>76.470588235294116</v>
      </c>
      <c r="AO33" s="28">
        <f t="shared" si="0"/>
        <v>76.470588235294116</v>
      </c>
      <c r="AP33" s="29" t="str">
        <f>IF(AO33="","",IF(AO33&lt;AP5,"Tidak lulus","Lulus"))</f>
        <v>Lulus</v>
      </c>
      <c r="AQ33">
        <f t="shared" si="4"/>
        <v>7</v>
      </c>
      <c r="AR33">
        <f t="shared" si="5"/>
        <v>6</v>
      </c>
      <c r="AS33" t="s">
        <v>74</v>
      </c>
      <c r="AT33" s="51">
        <f t="shared" si="6"/>
        <v>76.470588235294116</v>
      </c>
      <c r="AU33">
        <f t="shared" si="7"/>
        <v>1</v>
      </c>
      <c r="AV33">
        <f t="shared" si="8"/>
        <v>2</v>
      </c>
      <c r="AW33">
        <f t="shared" si="9"/>
        <v>1</v>
      </c>
      <c r="AX33">
        <f t="shared" si="10"/>
        <v>4</v>
      </c>
      <c r="AY33">
        <f t="shared" si="11"/>
        <v>1</v>
      </c>
      <c r="AZ33">
        <f t="shared" si="12"/>
        <v>5</v>
      </c>
    </row>
    <row r="34" spans="1:52" ht="10.95" customHeight="1" x14ac:dyDescent="0.3">
      <c r="A34" s="30">
        <v>27</v>
      </c>
      <c r="B34" t="s">
        <v>75</v>
      </c>
      <c r="C34" s="50">
        <v>1</v>
      </c>
      <c r="D34" s="50">
        <v>1</v>
      </c>
      <c r="E34" s="50">
        <v>1</v>
      </c>
      <c r="F34" s="50">
        <v>1</v>
      </c>
      <c r="G34" s="50">
        <v>1</v>
      </c>
      <c r="H34" s="50">
        <v>1</v>
      </c>
      <c r="I34" s="50">
        <v>0</v>
      </c>
      <c r="J34" s="50">
        <v>0</v>
      </c>
      <c r="K34" s="50">
        <v>1</v>
      </c>
      <c r="L34" s="50">
        <v>1</v>
      </c>
      <c r="M34" s="50">
        <v>1</v>
      </c>
      <c r="N34" s="50">
        <v>0</v>
      </c>
      <c r="O34" s="50">
        <v>0</v>
      </c>
      <c r="P34" s="50">
        <v>1</v>
      </c>
      <c r="Q34" s="50">
        <v>1</v>
      </c>
      <c r="R34" s="50">
        <v>0</v>
      </c>
      <c r="S34" s="50">
        <v>0</v>
      </c>
      <c r="T34" s="22">
        <v>1</v>
      </c>
      <c r="U34" s="34"/>
      <c r="V34" s="34"/>
      <c r="W34" s="34"/>
      <c r="X34" s="34"/>
      <c r="Y34" s="34"/>
      <c r="Z34" s="34"/>
      <c r="AA34" s="34"/>
      <c r="AB34" s="23"/>
      <c r="AC34" s="23"/>
      <c r="AD34" s="23"/>
      <c r="AE34" s="23"/>
      <c r="AF34" s="23"/>
      <c r="AG34" s="31"/>
      <c r="AH34" s="31"/>
      <c r="AI34" s="31"/>
      <c r="AJ34" s="31"/>
      <c r="AK34" s="31"/>
      <c r="AL34" s="25">
        <f t="shared" si="1"/>
        <v>12</v>
      </c>
      <c r="AM34" s="26">
        <f t="shared" si="2"/>
        <v>12</v>
      </c>
      <c r="AN34" s="27">
        <f t="shared" si="3"/>
        <v>70.588235294117652</v>
      </c>
      <c r="AO34" s="28">
        <f t="shared" si="0"/>
        <v>70.588235294117652</v>
      </c>
      <c r="AP34" s="29" t="str">
        <f>IF(AO34="","",IF(AO34&lt;AP5,"Tidak lulus","Lulus"))</f>
        <v>Lulus</v>
      </c>
      <c r="AQ34">
        <f t="shared" si="4"/>
        <v>7</v>
      </c>
      <c r="AR34">
        <f t="shared" si="5"/>
        <v>6</v>
      </c>
      <c r="AS34" t="s">
        <v>75</v>
      </c>
      <c r="AT34" s="51">
        <f t="shared" si="6"/>
        <v>70.588235294117652</v>
      </c>
      <c r="AU34">
        <f t="shared" si="7"/>
        <v>0</v>
      </c>
      <c r="AV34">
        <f t="shared" si="8"/>
        <v>2</v>
      </c>
      <c r="AW34">
        <f t="shared" si="9"/>
        <v>1</v>
      </c>
      <c r="AX34">
        <f t="shared" si="10"/>
        <v>4</v>
      </c>
      <c r="AY34">
        <f t="shared" si="11"/>
        <v>1</v>
      </c>
      <c r="AZ34">
        <f t="shared" si="12"/>
        <v>5</v>
      </c>
    </row>
    <row r="35" spans="1:52" ht="10.95" customHeight="1" x14ac:dyDescent="0.3">
      <c r="A35" s="30">
        <v>28</v>
      </c>
      <c r="B35" t="s">
        <v>91</v>
      </c>
      <c r="C35" s="50">
        <v>1</v>
      </c>
      <c r="D35" s="50">
        <v>1</v>
      </c>
      <c r="E35" s="50">
        <v>1</v>
      </c>
      <c r="F35" s="50">
        <v>1</v>
      </c>
      <c r="G35" s="50">
        <v>1</v>
      </c>
      <c r="H35" s="50">
        <v>1</v>
      </c>
      <c r="I35" s="50">
        <v>0</v>
      </c>
      <c r="J35" s="50">
        <v>0</v>
      </c>
      <c r="K35" s="50">
        <v>1</v>
      </c>
      <c r="L35" s="50">
        <v>1</v>
      </c>
      <c r="M35" s="50">
        <v>1</v>
      </c>
      <c r="N35" s="50">
        <v>0</v>
      </c>
      <c r="O35" s="50">
        <v>0</v>
      </c>
      <c r="P35" s="50">
        <v>1</v>
      </c>
      <c r="Q35" s="50">
        <v>1</v>
      </c>
      <c r="R35" s="50">
        <v>1</v>
      </c>
      <c r="S35" s="50">
        <v>0</v>
      </c>
      <c r="T35" s="22">
        <v>1</v>
      </c>
      <c r="U35" s="34"/>
      <c r="V35" s="34"/>
      <c r="W35" s="34"/>
      <c r="X35" s="34"/>
      <c r="Y35" s="34"/>
      <c r="Z35" s="34"/>
      <c r="AA35" s="34"/>
      <c r="AB35" s="23"/>
      <c r="AC35" s="23"/>
      <c r="AD35" s="23"/>
      <c r="AE35" s="23"/>
      <c r="AF35" s="23"/>
      <c r="AG35" s="31"/>
      <c r="AH35" s="31"/>
      <c r="AI35" s="31"/>
      <c r="AJ35" s="31"/>
      <c r="AK35" s="31"/>
      <c r="AL35" s="25">
        <f t="shared" si="1"/>
        <v>13</v>
      </c>
      <c r="AM35" s="26">
        <f t="shared" si="2"/>
        <v>13</v>
      </c>
      <c r="AN35" s="27">
        <f t="shared" si="3"/>
        <v>76.470588235294116</v>
      </c>
      <c r="AO35" s="28">
        <f t="shared" si="0"/>
        <v>76.470588235294116</v>
      </c>
      <c r="AP35" s="29" t="str">
        <f>IF(AO35="","",IF(AO35&lt;AP5,"Tidak lulus","Lulus"))</f>
        <v>Lulus</v>
      </c>
      <c r="AQ35">
        <f t="shared" si="4"/>
        <v>8</v>
      </c>
      <c r="AR35">
        <f t="shared" si="5"/>
        <v>6</v>
      </c>
      <c r="AS35" t="s">
        <v>91</v>
      </c>
      <c r="AT35" s="51">
        <f t="shared" si="6"/>
        <v>76.470588235294116</v>
      </c>
      <c r="AU35">
        <f t="shared" si="7"/>
        <v>0</v>
      </c>
      <c r="AV35">
        <f t="shared" si="8"/>
        <v>2</v>
      </c>
      <c r="AW35">
        <f t="shared" si="9"/>
        <v>1</v>
      </c>
      <c r="AX35">
        <f t="shared" si="10"/>
        <v>5</v>
      </c>
      <c r="AY35">
        <f t="shared" si="11"/>
        <v>1</v>
      </c>
      <c r="AZ35">
        <f t="shared" si="12"/>
        <v>5</v>
      </c>
    </row>
    <row r="36" spans="1:52" ht="10.95" customHeight="1" x14ac:dyDescent="0.3">
      <c r="A36" s="30">
        <v>29</v>
      </c>
      <c r="B36" t="s">
        <v>76</v>
      </c>
      <c r="C36" s="50">
        <v>1</v>
      </c>
      <c r="D36" s="50">
        <v>1</v>
      </c>
      <c r="E36" s="50">
        <v>1</v>
      </c>
      <c r="F36" s="50">
        <v>1</v>
      </c>
      <c r="G36" s="50">
        <v>1</v>
      </c>
      <c r="H36" s="50">
        <v>1</v>
      </c>
      <c r="I36" s="50">
        <v>1</v>
      </c>
      <c r="J36" s="50">
        <v>0</v>
      </c>
      <c r="K36" s="50">
        <v>1</v>
      </c>
      <c r="L36" s="50">
        <v>1</v>
      </c>
      <c r="M36" s="50">
        <v>1</v>
      </c>
      <c r="N36" s="50">
        <v>0</v>
      </c>
      <c r="O36" s="50">
        <v>0</v>
      </c>
      <c r="P36" s="50">
        <v>1</v>
      </c>
      <c r="Q36" s="50">
        <v>1</v>
      </c>
      <c r="R36" s="50">
        <v>0</v>
      </c>
      <c r="S36" s="50">
        <v>0</v>
      </c>
      <c r="T36" s="22">
        <v>1</v>
      </c>
      <c r="U36" s="34"/>
      <c r="V36" s="34"/>
      <c r="W36" s="34"/>
      <c r="X36" s="34"/>
      <c r="Y36" s="34"/>
      <c r="Z36" s="34"/>
      <c r="AA36" s="34"/>
      <c r="AB36" s="23"/>
      <c r="AC36" s="23"/>
      <c r="AD36" s="23"/>
      <c r="AE36" s="23"/>
      <c r="AF36" s="23"/>
      <c r="AG36" s="31"/>
      <c r="AH36" s="31"/>
      <c r="AI36" s="31"/>
      <c r="AJ36" s="31"/>
      <c r="AK36" s="31"/>
      <c r="AL36" s="25">
        <f t="shared" si="1"/>
        <v>13</v>
      </c>
      <c r="AM36" s="26">
        <f t="shared" si="2"/>
        <v>13</v>
      </c>
      <c r="AN36" s="27">
        <f t="shared" si="3"/>
        <v>76.470588235294116</v>
      </c>
      <c r="AO36" s="28">
        <f t="shared" si="0"/>
        <v>76.470588235294116</v>
      </c>
      <c r="AP36" s="29" t="str">
        <f>IF(AO36="","",IF(AO36&lt;AP5,"Tidak lulus","Lulus"))</f>
        <v>Lulus</v>
      </c>
      <c r="AQ36">
        <f t="shared" si="4"/>
        <v>8</v>
      </c>
      <c r="AR36">
        <f t="shared" si="5"/>
        <v>6</v>
      </c>
      <c r="AS36" t="s">
        <v>76</v>
      </c>
      <c r="AT36" s="51">
        <f t="shared" si="6"/>
        <v>76.470588235294116</v>
      </c>
      <c r="AU36">
        <f t="shared" si="7"/>
        <v>0</v>
      </c>
      <c r="AV36">
        <f t="shared" si="8"/>
        <v>2</v>
      </c>
      <c r="AW36">
        <f t="shared" si="9"/>
        <v>1</v>
      </c>
      <c r="AX36">
        <f t="shared" si="10"/>
        <v>5</v>
      </c>
      <c r="AY36">
        <f t="shared" si="11"/>
        <v>1</v>
      </c>
      <c r="AZ36">
        <f t="shared" si="12"/>
        <v>5</v>
      </c>
    </row>
    <row r="37" spans="1:52" ht="10.95" customHeight="1" x14ac:dyDescent="0.3">
      <c r="A37" s="30">
        <v>30</v>
      </c>
      <c r="B37" t="s">
        <v>77</v>
      </c>
      <c r="C37" s="50">
        <v>1</v>
      </c>
      <c r="D37" s="50">
        <v>0</v>
      </c>
      <c r="E37" s="50">
        <v>1</v>
      </c>
      <c r="F37" s="50">
        <v>1</v>
      </c>
      <c r="G37" s="50">
        <v>0</v>
      </c>
      <c r="H37" s="50">
        <v>1</v>
      </c>
      <c r="I37" s="50">
        <v>0</v>
      </c>
      <c r="J37" s="50">
        <v>0</v>
      </c>
      <c r="K37" s="50">
        <v>1</v>
      </c>
      <c r="L37" s="50">
        <v>1</v>
      </c>
      <c r="M37" s="50">
        <v>1</v>
      </c>
      <c r="N37" s="50">
        <v>0</v>
      </c>
      <c r="O37" s="50">
        <v>0</v>
      </c>
      <c r="P37" s="50">
        <v>1</v>
      </c>
      <c r="Q37" s="50">
        <v>1</v>
      </c>
      <c r="R37" s="50">
        <v>0</v>
      </c>
      <c r="S37" s="50">
        <v>0</v>
      </c>
      <c r="T37" s="22">
        <v>1</v>
      </c>
      <c r="U37" s="34"/>
      <c r="V37" s="34"/>
      <c r="W37" s="34"/>
      <c r="X37" s="34"/>
      <c r="Y37" s="34"/>
      <c r="Z37" s="34"/>
      <c r="AA37" s="34"/>
      <c r="AB37" s="23"/>
      <c r="AC37" s="23"/>
      <c r="AD37" s="23"/>
      <c r="AE37" s="23"/>
      <c r="AF37" s="23"/>
      <c r="AG37" s="31"/>
      <c r="AH37" s="31"/>
      <c r="AI37" s="31"/>
      <c r="AJ37" s="31"/>
      <c r="AK37" s="31"/>
      <c r="AL37" s="25">
        <f t="shared" si="1"/>
        <v>10</v>
      </c>
      <c r="AM37" s="26">
        <f t="shared" si="2"/>
        <v>10</v>
      </c>
      <c r="AN37" s="27">
        <f t="shared" si="3"/>
        <v>58.82352941176471</v>
      </c>
      <c r="AO37" s="28">
        <f t="shared" si="0"/>
        <v>58.82352941176471</v>
      </c>
      <c r="AP37" s="29" t="str">
        <f>IF(AO37="","",IF(AO37&lt;AP5,"Tidak lulus","Lulus"))</f>
        <v>Tidak lulus</v>
      </c>
      <c r="AQ37">
        <f t="shared" si="4"/>
        <v>6</v>
      </c>
      <c r="AR37">
        <f t="shared" si="5"/>
        <v>5</v>
      </c>
      <c r="AS37" t="s">
        <v>77</v>
      </c>
      <c r="AT37" s="51">
        <f t="shared" si="6"/>
        <v>58.82352941176471</v>
      </c>
      <c r="AU37">
        <f t="shared" si="7"/>
        <v>0</v>
      </c>
      <c r="AV37">
        <f t="shared" si="8"/>
        <v>1</v>
      </c>
      <c r="AW37">
        <f t="shared" si="9"/>
        <v>1</v>
      </c>
      <c r="AX37">
        <f t="shared" si="10"/>
        <v>4</v>
      </c>
      <c r="AY37">
        <f t="shared" si="11"/>
        <v>1</v>
      </c>
      <c r="AZ37">
        <f t="shared" si="12"/>
        <v>4</v>
      </c>
    </row>
    <row r="38" spans="1:52" ht="10.95" customHeight="1" x14ac:dyDescent="0.3">
      <c r="A38" s="30">
        <v>31</v>
      </c>
      <c r="B38" t="s">
        <v>78</v>
      </c>
      <c r="C38" s="50">
        <v>1</v>
      </c>
      <c r="D38" s="50">
        <v>1</v>
      </c>
      <c r="E38" s="50">
        <v>1</v>
      </c>
      <c r="F38" s="50">
        <v>1</v>
      </c>
      <c r="G38" s="50">
        <v>1</v>
      </c>
      <c r="H38" s="50">
        <v>1</v>
      </c>
      <c r="I38" s="50">
        <v>0</v>
      </c>
      <c r="J38" s="50">
        <v>1</v>
      </c>
      <c r="K38" s="50">
        <v>1</v>
      </c>
      <c r="L38" s="50">
        <v>1</v>
      </c>
      <c r="M38" s="50">
        <v>1</v>
      </c>
      <c r="N38" s="50">
        <v>0</v>
      </c>
      <c r="O38" s="50">
        <v>0</v>
      </c>
      <c r="P38" s="50">
        <v>1</v>
      </c>
      <c r="Q38" s="50">
        <v>1</v>
      </c>
      <c r="R38" s="50">
        <v>0</v>
      </c>
      <c r="S38" s="50">
        <v>0</v>
      </c>
      <c r="T38" s="22">
        <v>1</v>
      </c>
      <c r="U38" s="34"/>
      <c r="V38" s="34"/>
      <c r="W38" s="34"/>
      <c r="X38" s="34"/>
      <c r="Y38" s="34"/>
      <c r="Z38" s="34"/>
      <c r="AA38" s="34"/>
      <c r="AB38" s="23"/>
      <c r="AC38" s="23"/>
      <c r="AD38" s="23"/>
      <c r="AE38" s="23"/>
      <c r="AF38" s="23"/>
      <c r="AG38" s="31"/>
      <c r="AH38" s="31"/>
      <c r="AI38" s="31"/>
      <c r="AJ38" s="31"/>
      <c r="AK38" s="31"/>
      <c r="AL38" s="25">
        <f t="shared" si="1"/>
        <v>13</v>
      </c>
      <c r="AM38" s="26">
        <f t="shared" si="2"/>
        <v>13</v>
      </c>
      <c r="AN38" s="27">
        <f t="shared" si="3"/>
        <v>76.470588235294116</v>
      </c>
      <c r="AO38" s="28">
        <f t="shared" si="0"/>
        <v>76.470588235294116</v>
      </c>
      <c r="AP38" s="29" t="str">
        <f>IF(AO38="","",IF(AO38&lt;AP5,"Tidak lulus","Lulus"))</f>
        <v>Lulus</v>
      </c>
      <c r="AQ38">
        <f t="shared" si="4"/>
        <v>8</v>
      </c>
      <c r="AR38">
        <f t="shared" si="5"/>
        <v>6</v>
      </c>
      <c r="AS38" t="s">
        <v>78</v>
      </c>
      <c r="AT38" s="51">
        <f t="shared" si="6"/>
        <v>76.470588235294116</v>
      </c>
      <c r="AU38">
        <f t="shared" si="7"/>
        <v>1</v>
      </c>
      <c r="AV38">
        <f t="shared" si="8"/>
        <v>2</v>
      </c>
      <c r="AW38">
        <f t="shared" si="9"/>
        <v>1</v>
      </c>
      <c r="AX38">
        <f t="shared" si="10"/>
        <v>4</v>
      </c>
      <c r="AY38">
        <f t="shared" si="11"/>
        <v>1</v>
      </c>
      <c r="AZ38">
        <f t="shared" si="12"/>
        <v>5</v>
      </c>
    </row>
    <row r="39" spans="1:52" ht="10.95" customHeight="1" x14ac:dyDescent="0.3">
      <c r="A39" s="30">
        <v>32</v>
      </c>
      <c r="B39" t="s">
        <v>79</v>
      </c>
      <c r="C39" s="50">
        <v>1</v>
      </c>
      <c r="D39" s="50">
        <v>0</v>
      </c>
      <c r="E39" s="50">
        <v>1</v>
      </c>
      <c r="F39" s="50">
        <v>1</v>
      </c>
      <c r="G39" s="50">
        <v>1</v>
      </c>
      <c r="H39" s="50">
        <v>0</v>
      </c>
      <c r="I39" s="50">
        <v>0</v>
      </c>
      <c r="J39" s="50">
        <v>0</v>
      </c>
      <c r="K39" s="50">
        <v>1</v>
      </c>
      <c r="L39" s="50">
        <v>1</v>
      </c>
      <c r="M39" s="50">
        <v>1</v>
      </c>
      <c r="N39" s="50">
        <v>0</v>
      </c>
      <c r="O39" s="50">
        <v>0</v>
      </c>
      <c r="P39" s="50">
        <v>1</v>
      </c>
      <c r="Q39" s="50">
        <v>1</v>
      </c>
      <c r="R39" s="50">
        <v>0</v>
      </c>
      <c r="S39" s="50">
        <v>0</v>
      </c>
      <c r="T39" s="22">
        <v>1</v>
      </c>
      <c r="U39" s="34"/>
      <c r="V39" s="34"/>
      <c r="W39" s="34"/>
      <c r="X39" s="34"/>
      <c r="Y39" s="34"/>
      <c r="Z39" s="34"/>
      <c r="AA39" s="34"/>
      <c r="AB39" s="23"/>
      <c r="AC39" s="23"/>
      <c r="AD39" s="23"/>
      <c r="AE39" s="23"/>
      <c r="AF39" s="23"/>
      <c r="AG39" s="31"/>
      <c r="AH39" s="31"/>
      <c r="AI39" s="31"/>
      <c r="AJ39" s="31"/>
      <c r="AK39" s="31"/>
      <c r="AL39" s="25">
        <f t="shared" si="1"/>
        <v>10</v>
      </c>
      <c r="AM39" s="26">
        <f t="shared" si="2"/>
        <v>10</v>
      </c>
      <c r="AN39" s="27">
        <f t="shared" si="3"/>
        <v>58.82352941176471</v>
      </c>
      <c r="AO39" s="28">
        <f t="shared" si="0"/>
        <v>58.82352941176471</v>
      </c>
      <c r="AP39" s="29" t="str">
        <f>IF(AO39="","",IF(AO39&lt;AP5,"Tidak lulus","Lulus"))</f>
        <v>Tidak lulus</v>
      </c>
      <c r="AQ39">
        <f t="shared" si="4"/>
        <v>6</v>
      </c>
      <c r="AR39">
        <f t="shared" si="5"/>
        <v>5</v>
      </c>
      <c r="AS39" t="s">
        <v>79</v>
      </c>
      <c r="AT39" s="51">
        <f t="shared" si="6"/>
        <v>58.82352941176471</v>
      </c>
      <c r="AU39">
        <f t="shared" si="7"/>
        <v>0</v>
      </c>
      <c r="AV39">
        <f t="shared" si="8"/>
        <v>2</v>
      </c>
      <c r="AW39">
        <f t="shared" si="9"/>
        <v>1</v>
      </c>
      <c r="AX39">
        <f t="shared" si="10"/>
        <v>3</v>
      </c>
      <c r="AY39">
        <f t="shared" si="11"/>
        <v>1</v>
      </c>
      <c r="AZ39">
        <f t="shared" si="12"/>
        <v>4</v>
      </c>
    </row>
    <row r="40" spans="1:52" ht="10.95" customHeight="1" x14ac:dyDescent="0.3">
      <c r="A40" s="30">
        <v>33</v>
      </c>
      <c r="B40" t="s">
        <v>80</v>
      </c>
      <c r="C40" s="50">
        <v>1</v>
      </c>
      <c r="D40" s="50">
        <v>0</v>
      </c>
      <c r="E40" s="50">
        <v>1</v>
      </c>
      <c r="F40" s="50">
        <v>1</v>
      </c>
      <c r="G40" s="50">
        <v>0</v>
      </c>
      <c r="H40" s="50">
        <v>1</v>
      </c>
      <c r="I40" s="50">
        <v>0</v>
      </c>
      <c r="J40" s="50">
        <v>0</v>
      </c>
      <c r="K40" s="50">
        <v>1</v>
      </c>
      <c r="L40" s="50">
        <v>1</v>
      </c>
      <c r="M40" s="50">
        <v>1</v>
      </c>
      <c r="N40" s="50">
        <v>0</v>
      </c>
      <c r="O40" s="50">
        <v>0</v>
      </c>
      <c r="P40" s="50">
        <v>1</v>
      </c>
      <c r="Q40" s="50">
        <v>1</v>
      </c>
      <c r="R40" s="50">
        <v>0</v>
      </c>
      <c r="S40" s="50">
        <v>0</v>
      </c>
      <c r="T40" s="22">
        <v>1</v>
      </c>
      <c r="U40" s="34"/>
      <c r="V40" s="34"/>
      <c r="W40" s="34"/>
      <c r="X40" s="34"/>
      <c r="Y40" s="34"/>
      <c r="Z40" s="34"/>
      <c r="AA40" s="34"/>
      <c r="AB40" s="23"/>
      <c r="AC40" s="23"/>
      <c r="AD40" s="23"/>
      <c r="AE40" s="23"/>
      <c r="AF40" s="23"/>
      <c r="AG40" s="31"/>
      <c r="AH40" s="31"/>
      <c r="AI40" s="31"/>
      <c r="AJ40" s="31"/>
      <c r="AK40" s="31"/>
      <c r="AL40" s="25">
        <f t="shared" si="1"/>
        <v>10</v>
      </c>
      <c r="AM40" s="26">
        <f t="shared" si="2"/>
        <v>10</v>
      </c>
      <c r="AN40" s="27">
        <f t="shared" si="3"/>
        <v>58.82352941176471</v>
      </c>
      <c r="AO40" s="28">
        <f t="shared" si="0"/>
        <v>58.82352941176471</v>
      </c>
      <c r="AP40" s="29" t="str">
        <f>IF(AO40="","",IF(AO40&lt;AP5,"Tidak lulus","Lulus"))</f>
        <v>Tidak lulus</v>
      </c>
      <c r="AQ40">
        <f t="shared" si="4"/>
        <v>6</v>
      </c>
      <c r="AR40">
        <f t="shared" si="5"/>
        <v>5</v>
      </c>
      <c r="AS40" t="s">
        <v>80</v>
      </c>
      <c r="AT40" s="51">
        <f t="shared" si="6"/>
        <v>58.82352941176471</v>
      </c>
      <c r="AU40">
        <f t="shared" si="7"/>
        <v>0</v>
      </c>
      <c r="AV40">
        <f t="shared" si="8"/>
        <v>1</v>
      </c>
      <c r="AW40">
        <f t="shared" si="9"/>
        <v>1</v>
      </c>
      <c r="AX40">
        <f t="shared" si="10"/>
        <v>4</v>
      </c>
      <c r="AY40">
        <f t="shared" si="11"/>
        <v>1</v>
      </c>
      <c r="AZ40">
        <f t="shared" si="12"/>
        <v>4</v>
      </c>
    </row>
    <row r="41" spans="1:52" ht="10.95" customHeight="1" x14ac:dyDescent="0.3">
      <c r="A41" s="30">
        <v>34</v>
      </c>
      <c r="B41" t="s">
        <v>81</v>
      </c>
      <c r="C41" s="50">
        <v>1</v>
      </c>
      <c r="D41" s="50">
        <v>1</v>
      </c>
      <c r="E41" s="50">
        <v>1</v>
      </c>
      <c r="F41" s="50">
        <v>1</v>
      </c>
      <c r="G41" s="50">
        <v>0</v>
      </c>
      <c r="H41" s="50">
        <v>1</v>
      </c>
      <c r="I41" s="50">
        <v>0</v>
      </c>
      <c r="J41" s="50">
        <v>1</v>
      </c>
      <c r="K41" s="50">
        <v>1</v>
      </c>
      <c r="L41" s="50">
        <v>1</v>
      </c>
      <c r="M41" s="50">
        <v>1</v>
      </c>
      <c r="N41" s="50">
        <v>1</v>
      </c>
      <c r="O41" s="50">
        <v>0</v>
      </c>
      <c r="P41" s="50">
        <v>1</v>
      </c>
      <c r="Q41" s="50">
        <v>1</v>
      </c>
      <c r="R41" s="50">
        <v>0</v>
      </c>
      <c r="S41" s="50">
        <v>0</v>
      </c>
      <c r="T41" s="22">
        <v>1</v>
      </c>
      <c r="U41" s="34"/>
      <c r="V41" s="34"/>
      <c r="W41" s="34"/>
      <c r="X41" s="34"/>
      <c r="Y41" s="34"/>
      <c r="Z41" s="34"/>
      <c r="AA41" s="34"/>
      <c r="AB41" s="23"/>
      <c r="AC41" s="23"/>
      <c r="AD41" s="23"/>
      <c r="AE41" s="23"/>
      <c r="AF41" s="23"/>
      <c r="AG41" s="31"/>
      <c r="AH41" s="31"/>
      <c r="AI41" s="31"/>
      <c r="AJ41" s="31"/>
      <c r="AK41" s="31"/>
      <c r="AL41" s="25">
        <f t="shared" si="1"/>
        <v>13</v>
      </c>
      <c r="AM41" s="26">
        <f t="shared" si="2"/>
        <v>13</v>
      </c>
      <c r="AN41" s="27">
        <f t="shared" si="3"/>
        <v>76.470588235294116</v>
      </c>
      <c r="AO41" s="28">
        <f t="shared" si="0"/>
        <v>76.470588235294116</v>
      </c>
      <c r="AP41" s="29" t="str">
        <f>IF(AO41="","",IF(AO41&lt;AP5,"Tidak lulus","Lulus"))</f>
        <v>Lulus</v>
      </c>
      <c r="AQ41">
        <f t="shared" si="4"/>
        <v>7</v>
      </c>
      <c r="AR41">
        <f t="shared" si="5"/>
        <v>7</v>
      </c>
      <c r="AS41" t="s">
        <v>81</v>
      </c>
      <c r="AT41" s="51">
        <f t="shared" si="6"/>
        <v>76.470588235294116</v>
      </c>
      <c r="AU41">
        <f t="shared" si="7"/>
        <v>1</v>
      </c>
      <c r="AV41">
        <f t="shared" si="8"/>
        <v>1</v>
      </c>
      <c r="AW41">
        <f t="shared" si="9"/>
        <v>1</v>
      </c>
      <c r="AX41">
        <f t="shared" si="10"/>
        <v>4</v>
      </c>
      <c r="AY41">
        <f t="shared" si="11"/>
        <v>1</v>
      </c>
      <c r="AZ41">
        <f t="shared" si="12"/>
        <v>6</v>
      </c>
    </row>
    <row r="42" spans="1:52" ht="10.95" customHeight="1" x14ac:dyDescent="0.3">
      <c r="A42" s="30">
        <v>35</v>
      </c>
      <c r="B42" t="s">
        <v>82</v>
      </c>
      <c r="C42" s="50">
        <v>0</v>
      </c>
      <c r="D42" s="50">
        <v>1</v>
      </c>
      <c r="E42" s="50">
        <v>1</v>
      </c>
      <c r="F42" s="50">
        <v>1</v>
      </c>
      <c r="G42" s="50">
        <v>0</v>
      </c>
      <c r="H42" s="50">
        <v>1</v>
      </c>
      <c r="I42" s="50">
        <v>0</v>
      </c>
      <c r="J42" s="50">
        <v>0</v>
      </c>
      <c r="K42" s="50">
        <v>1</v>
      </c>
      <c r="L42" s="50">
        <v>1</v>
      </c>
      <c r="M42" s="50">
        <v>1</v>
      </c>
      <c r="N42" s="50">
        <v>0</v>
      </c>
      <c r="O42" s="50">
        <v>0</v>
      </c>
      <c r="P42" s="50">
        <v>1</v>
      </c>
      <c r="Q42" s="50">
        <v>1</v>
      </c>
      <c r="R42" s="50">
        <v>0</v>
      </c>
      <c r="S42" s="50">
        <v>0</v>
      </c>
      <c r="T42" s="22">
        <v>1</v>
      </c>
      <c r="U42" s="34"/>
      <c r="V42" s="34"/>
      <c r="W42" s="34"/>
      <c r="X42" s="34"/>
      <c r="Y42" s="34"/>
      <c r="Z42" s="34"/>
      <c r="AA42" s="34"/>
      <c r="AB42" s="23"/>
      <c r="AC42" s="23"/>
      <c r="AD42" s="23"/>
      <c r="AE42" s="23"/>
      <c r="AF42" s="23"/>
      <c r="AG42" s="31"/>
      <c r="AH42" s="31"/>
      <c r="AI42" s="31"/>
      <c r="AJ42" s="31"/>
      <c r="AK42" s="31"/>
      <c r="AL42" s="25">
        <f t="shared" si="1"/>
        <v>10</v>
      </c>
      <c r="AM42" s="26">
        <f t="shared" si="2"/>
        <v>10</v>
      </c>
      <c r="AN42" s="27">
        <f t="shared" si="3"/>
        <v>58.82352941176471</v>
      </c>
      <c r="AO42" s="28">
        <f t="shared" si="0"/>
        <v>58.82352941176471</v>
      </c>
      <c r="AP42" s="29" t="str">
        <f>IF(AO42="","",IF(AO42&lt;AP5,"Tidak lulus","Lulus"))</f>
        <v>Tidak lulus</v>
      </c>
      <c r="AQ42">
        <f t="shared" si="4"/>
        <v>6</v>
      </c>
      <c r="AR42">
        <f t="shared" si="5"/>
        <v>5</v>
      </c>
      <c r="AS42" t="s">
        <v>82</v>
      </c>
      <c r="AT42" s="51">
        <f t="shared" si="6"/>
        <v>58.82352941176471</v>
      </c>
      <c r="AU42">
        <f t="shared" si="7"/>
        <v>0</v>
      </c>
      <c r="AV42">
        <f t="shared" si="8"/>
        <v>1</v>
      </c>
      <c r="AW42">
        <f t="shared" si="9"/>
        <v>1</v>
      </c>
      <c r="AX42">
        <f t="shared" si="10"/>
        <v>4</v>
      </c>
      <c r="AY42">
        <f t="shared" si="11"/>
        <v>1</v>
      </c>
      <c r="AZ42">
        <f t="shared" si="12"/>
        <v>4</v>
      </c>
    </row>
    <row r="43" spans="1:52" ht="10.95" customHeight="1" x14ac:dyDescent="0.3">
      <c r="A43" s="30">
        <v>36</v>
      </c>
      <c r="B43" t="s">
        <v>83</v>
      </c>
      <c r="C43" s="50">
        <v>1</v>
      </c>
      <c r="D43" s="50">
        <v>1</v>
      </c>
      <c r="E43" s="50">
        <v>1</v>
      </c>
      <c r="F43" s="50">
        <v>1</v>
      </c>
      <c r="G43" s="50">
        <v>0</v>
      </c>
      <c r="H43" s="50">
        <v>1</v>
      </c>
      <c r="I43" s="50">
        <v>0</v>
      </c>
      <c r="J43" s="50">
        <v>0</v>
      </c>
      <c r="K43" s="50">
        <v>1</v>
      </c>
      <c r="L43" s="50">
        <v>1</v>
      </c>
      <c r="M43" s="50">
        <v>1</v>
      </c>
      <c r="N43" s="50">
        <v>0</v>
      </c>
      <c r="O43" s="50">
        <v>0</v>
      </c>
      <c r="P43" s="50">
        <v>1</v>
      </c>
      <c r="Q43" s="50">
        <v>1</v>
      </c>
      <c r="R43" s="50">
        <v>0</v>
      </c>
      <c r="S43" s="50">
        <v>0</v>
      </c>
      <c r="T43" s="22">
        <v>1</v>
      </c>
      <c r="U43" s="34"/>
      <c r="V43" s="34"/>
      <c r="W43" s="34"/>
      <c r="X43" s="34"/>
      <c r="Y43" s="34"/>
      <c r="Z43" s="34"/>
      <c r="AA43" s="34"/>
      <c r="AB43" s="23"/>
      <c r="AC43" s="23"/>
      <c r="AD43" s="23"/>
      <c r="AE43" s="23"/>
      <c r="AF43" s="23"/>
      <c r="AG43" s="31"/>
      <c r="AH43" s="31"/>
      <c r="AI43" s="31"/>
      <c r="AJ43" s="31"/>
      <c r="AK43" s="31"/>
      <c r="AL43" s="25">
        <f t="shared" si="1"/>
        <v>11</v>
      </c>
      <c r="AM43" s="26">
        <f t="shared" si="2"/>
        <v>11</v>
      </c>
      <c r="AN43" s="27">
        <f t="shared" si="3"/>
        <v>64.705882352941174</v>
      </c>
      <c r="AO43" s="28">
        <f t="shared" si="0"/>
        <v>64.705882352941174</v>
      </c>
      <c r="AP43" s="29" t="str">
        <f>IF(AO43="","",IF(AO43&lt;AP5,"Tidak lulus","Lulus"))</f>
        <v>Tidak lulus</v>
      </c>
      <c r="AQ43">
        <f t="shared" si="4"/>
        <v>6</v>
      </c>
      <c r="AR43">
        <f t="shared" si="5"/>
        <v>6</v>
      </c>
      <c r="AS43" t="s">
        <v>83</v>
      </c>
      <c r="AT43" s="51">
        <f t="shared" si="6"/>
        <v>64.705882352941174</v>
      </c>
      <c r="AU43">
        <f t="shared" si="7"/>
        <v>0</v>
      </c>
      <c r="AV43">
        <f t="shared" si="8"/>
        <v>1</v>
      </c>
      <c r="AW43">
        <f t="shared" si="9"/>
        <v>1</v>
      </c>
      <c r="AX43">
        <f t="shared" si="10"/>
        <v>4</v>
      </c>
      <c r="AY43">
        <f t="shared" si="11"/>
        <v>1</v>
      </c>
      <c r="AZ43">
        <f t="shared" si="12"/>
        <v>5</v>
      </c>
    </row>
    <row r="44" spans="1:52" ht="10.95" customHeight="1" x14ac:dyDescent="0.3">
      <c r="A44" s="30">
        <v>37</v>
      </c>
      <c r="B44" t="s">
        <v>84</v>
      </c>
      <c r="C44" s="50">
        <v>0</v>
      </c>
      <c r="D44" s="50">
        <v>1</v>
      </c>
      <c r="E44" s="50">
        <v>1</v>
      </c>
      <c r="F44" s="50">
        <v>1</v>
      </c>
      <c r="G44" s="50">
        <v>0</v>
      </c>
      <c r="H44" s="50">
        <v>1</v>
      </c>
      <c r="I44" s="50">
        <v>0</v>
      </c>
      <c r="J44" s="50">
        <v>0</v>
      </c>
      <c r="K44" s="50">
        <v>1</v>
      </c>
      <c r="L44" s="50">
        <v>1</v>
      </c>
      <c r="M44" s="50">
        <v>1</v>
      </c>
      <c r="N44" s="50">
        <v>0</v>
      </c>
      <c r="O44" s="50">
        <v>0</v>
      </c>
      <c r="P44" s="50">
        <v>1</v>
      </c>
      <c r="Q44" s="50">
        <v>1</v>
      </c>
      <c r="R44" s="50">
        <v>0</v>
      </c>
      <c r="S44" s="50">
        <v>0</v>
      </c>
      <c r="T44" s="22">
        <v>1</v>
      </c>
      <c r="U44" s="34"/>
      <c r="V44" s="34"/>
      <c r="W44" s="34"/>
      <c r="X44" s="34"/>
      <c r="Y44" s="34"/>
      <c r="Z44" s="34"/>
      <c r="AA44" s="34"/>
      <c r="AB44" s="23"/>
      <c r="AC44" s="23"/>
      <c r="AD44" s="23"/>
      <c r="AE44" s="23"/>
      <c r="AF44" s="23"/>
      <c r="AG44" s="31"/>
      <c r="AH44" s="31"/>
      <c r="AI44" s="31"/>
      <c r="AJ44" s="31"/>
      <c r="AK44" s="31"/>
      <c r="AL44" s="25">
        <f t="shared" si="1"/>
        <v>10</v>
      </c>
      <c r="AM44" s="26">
        <f t="shared" si="2"/>
        <v>10</v>
      </c>
      <c r="AN44" s="27">
        <f t="shared" si="3"/>
        <v>58.82352941176471</v>
      </c>
      <c r="AO44" s="28">
        <f t="shared" si="0"/>
        <v>58.82352941176471</v>
      </c>
      <c r="AP44" s="29" t="str">
        <f>IF(AO44="","",IF(AO44&lt;AP5,"Tidak lulus","Lulus"))</f>
        <v>Tidak lulus</v>
      </c>
      <c r="AQ44">
        <f t="shared" si="4"/>
        <v>6</v>
      </c>
      <c r="AR44">
        <f t="shared" si="5"/>
        <v>5</v>
      </c>
      <c r="AS44" t="s">
        <v>84</v>
      </c>
      <c r="AT44" s="51">
        <f t="shared" si="6"/>
        <v>58.82352941176471</v>
      </c>
      <c r="AU44">
        <f t="shared" si="7"/>
        <v>0</v>
      </c>
      <c r="AV44">
        <f t="shared" si="8"/>
        <v>1</v>
      </c>
      <c r="AW44">
        <f t="shared" si="9"/>
        <v>1</v>
      </c>
      <c r="AX44">
        <f t="shared" si="10"/>
        <v>4</v>
      </c>
      <c r="AY44">
        <f t="shared" si="11"/>
        <v>1</v>
      </c>
      <c r="AZ44">
        <f t="shared" si="12"/>
        <v>4</v>
      </c>
    </row>
    <row r="45" spans="1:52" ht="10.95" customHeight="1" x14ac:dyDescent="0.3">
      <c r="A45" s="30">
        <v>38</v>
      </c>
      <c r="B45" t="s">
        <v>85</v>
      </c>
      <c r="C45" s="50">
        <v>1</v>
      </c>
      <c r="D45" s="50">
        <v>0</v>
      </c>
      <c r="E45" s="50">
        <v>1</v>
      </c>
      <c r="F45" s="50">
        <v>0</v>
      </c>
      <c r="G45" s="50">
        <v>0</v>
      </c>
      <c r="H45" s="50">
        <v>1</v>
      </c>
      <c r="I45" s="50">
        <v>0</v>
      </c>
      <c r="J45" s="50">
        <v>0</v>
      </c>
      <c r="K45" s="50">
        <v>1</v>
      </c>
      <c r="L45" s="50">
        <v>1</v>
      </c>
      <c r="M45" s="50">
        <v>1</v>
      </c>
      <c r="N45" s="50">
        <v>0</v>
      </c>
      <c r="O45" s="50">
        <v>0</v>
      </c>
      <c r="P45" s="50">
        <v>1</v>
      </c>
      <c r="Q45" s="50">
        <v>1</v>
      </c>
      <c r="R45" s="50">
        <v>0</v>
      </c>
      <c r="S45" s="50">
        <v>0</v>
      </c>
      <c r="T45" s="22">
        <v>1</v>
      </c>
      <c r="U45" s="34"/>
      <c r="V45" s="34"/>
      <c r="W45" s="34"/>
      <c r="X45" s="34"/>
      <c r="Y45" s="34"/>
      <c r="Z45" s="34"/>
      <c r="AA45" s="34"/>
      <c r="AB45" s="23"/>
      <c r="AC45" s="23"/>
      <c r="AD45" s="23"/>
      <c r="AE45" s="23"/>
      <c r="AF45" s="23"/>
      <c r="AG45" s="31"/>
      <c r="AH45" s="31"/>
      <c r="AI45" s="31"/>
      <c r="AJ45" s="31"/>
      <c r="AK45" s="31"/>
      <c r="AL45" s="25">
        <f t="shared" si="1"/>
        <v>9</v>
      </c>
      <c r="AM45" s="26">
        <f t="shared" si="2"/>
        <v>9</v>
      </c>
      <c r="AN45" s="27">
        <f t="shared" si="3"/>
        <v>52.941176470588239</v>
      </c>
      <c r="AO45" s="28">
        <f t="shared" si="0"/>
        <v>52.941176470588239</v>
      </c>
      <c r="AP45" s="29" t="str">
        <f>IF(AO45="","",IF(AO45&lt;AP5,"Tidak lulus","Lulus"))</f>
        <v>Tidak lulus</v>
      </c>
      <c r="AQ45">
        <f t="shared" si="4"/>
        <v>5</v>
      </c>
      <c r="AR45">
        <f t="shared" si="5"/>
        <v>4</v>
      </c>
      <c r="AS45" t="s">
        <v>85</v>
      </c>
      <c r="AT45" s="51">
        <f t="shared" si="6"/>
        <v>52.941176470588239</v>
      </c>
      <c r="AU45">
        <f t="shared" si="7"/>
        <v>0</v>
      </c>
      <c r="AV45">
        <f t="shared" si="8"/>
        <v>1</v>
      </c>
      <c r="AW45">
        <f t="shared" si="9"/>
        <v>0</v>
      </c>
      <c r="AX45">
        <f t="shared" si="10"/>
        <v>4</v>
      </c>
      <c r="AY45">
        <f t="shared" si="11"/>
        <v>0</v>
      </c>
      <c r="AZ45">
        <f t="shared" si="12"/>
        <v>4</v>
      </c>
    </row>
    <row r="46" spans="1:52" ht="10.95" customHeight="1" x14ac:dyDescent="0.3">
      <c r="A46" s="30">
        <v>39</v>
      </c>
      <c r="B46" t="s">
        <v>86</v>
      </c>
      <c r="C46" s="50">
        <v>1</v>
      </c>
      <c r="D46" s="50">
        <v>1</v>
      </c>
      <c r="E46" s="50">
        <v>0</v>
      </c>
      <c r="F46" s="50">
        <v>1</v>
      </c>
      <c r="G46" s="50">
        <v>0</v>
      </c>
      <c r="H46" s="50">
        <v>1</v>
      </c>
      <c r="I46" s="50">
        <v>0</v>
      </c>
      <c r="J46" s="50">
        <v>0</v>
      </c>
      <c r="K46" s="50">
        <v>1</v>
      </c>
      <c r="L46" s="50">
        <v>1</v>
      </c>
      <c r="M46" s="50">
        <v>1</v>
      </c>
      <c r="N46" s="50">
        <v>0</v>
      </c>
      <c r="O46" s="50">
        <v>0</v>
      </c>
      <c r="P46" s="50">
        <v>1</v>
      </c>
      <c r="Q46" s="50">
        <v>1</v>
      </c>
      <c r="R46" s="50">
        <v>0</v>
      </c>
      <c r="S46" s="50">
        <v>0</v>
      </c>
      <c r="T46" s="22">
        <v>1</v>
      </c>
      <c r="U46" s="34"/>
      <c r="V46" s="34"/>
      <c r="W46" s="34"/>
      <c r="X46" s="34"/>
      <c r="Y46" s="34"/>
      <c r="Z46" s="34"/>
      <c r="AA46" s="34"/>
      <c r="AB46" s="23"/>
      <c r="AC46" s="23"/>
      <c r="AD46" s="23"/>
      <c r="AE46" s="23"/>
      <c r="AF46" s="23"/>
      <c r="AG46" s="31"/>
      <c r="AH46" s="31"/>
      <c r="AI46" s="31"/>
      <c r="AJ46" s="31"/>
      <c r="AK46" s="31"/>
      <c r="AL46" s="25">
        <f t="shared" si="1"/>
        <v>10</v>
      </c>
      <c r="AM46" s="26">
        <f t="shared" si="2"/>
        <v>10</v>
      </c>
      <c r="AN46" s="27">
        <f t="shared" si="3"/>
        <v>58.82352941176471</v>
      </c>
      <c r="AO46" s="28">
        <f t="shared" si="0"/>
        <v>58.82352941176471</v>
      </c>
      <c r="AP46" s="29" t="str">
        <f>IF(AO46="","",IF(AO46&lt;AP5,"Tidak lulus","Lulus"))</f>
        <v>Tidak lulus</v>
      </c>
      <c r="AQ46">
        <f t="shared" si="4"/>
        <v>6</v>
      </c>
      <c r="AR46">
        <f t="shared" si="5"/>
        <v>5</v>
      </c>
      <c r="AS46" t="s">
        <v>86</v>
      </c>
      <c r="AT46" s="51">
        <f t="shared" si="6"/>
        <v>58.82352941176471</v>
      </c>
      <c r="AU46">
        <f t="shared" si="7"/>
        <v>0</v>
      </c>
      <c r="AV46">
        <f t="shared" si="8"/>
        <v>1</v>
      </c>
      <c r="AW46">
        <f t="shared" si="9"/>
        <v>1</v>
      </c>
      <c r="AX46">
        <f t="shared" si="10"/>
        <v>4</v>
      </c>
      <c r="AY46">
        <f t="shared" si="11"/>
        <v>1</v>
      </c>
      <c r="AZ46">
        <f t="shared" si="12"/>
        <v>4</v>
      </c>
    </row>
    <row r="47" spans="1:52" ht="10.95" customHeight="1" x14ac:dyDescent="0.3">
      <c r="A47" s="30">
        <v>40</v>
      </c>
      <c r="B47" t="s">
        <v>87</v>
      </c>
      <c r="C47" s="50">
        <v>1</v>
      </c>
      <c r="D47" s="50">
        <v>1</v>
      </c>
      <c r="E47" s="50">
        <v>1</v>
      </c>
      <c r="F47" s="50">
        <v>0</v>
      </c>
      <c r="G47" s="50">
        <v>0</v>
      </c>
      <c r="H47" s="50">
        <v>1</v>
      </c>
      <c r="I47" s="50">
        <v>0</v>
      </c>
      <c r="J47" s="50">
        <v>0</v>
      </c>
      <c r="K47" s="50">
        <v>1</v>
      </c>
      <c r="L47" s="50">
        <v>1</v>
      </c>
      <c r="M47" s="50">
        <v>1</v>
      </c>
      <c r="N47" s="50">
        <v>0</v>
      </c>
      <c r="O47" s="50">
        <v>1</v>
      </c>
      <c r="P47" s="50">
        <v>1</v>
      </c>
      <c r="Q47" s="50">
        <v>1</v>
      </c>
      <c r="R47" s="50">
        <v>1</v>
      </c>
      <c r="S47" s="50">
        <v>1</v>
      </c>
      <c r="T47" s="22">
        <v>1</v>
      </c>
      <c r="U47" s="34"/>
      <c r="V47" s="34"/>
      <c r="W47" s="34"/>
      <c r="X47" s="34"/>
      <c r="Y47" s="34"/>
      <c r="Z47" s="34"/>
      <c r="AA47" s="34"/>
      <c r="AB47" s="23"/>
      <c r="AC47" s="23"/>
      <c r="AD47" s="23"/>
      <c r="AE47" s="23"/>
      <c r="AF47" s="23"/>
      <c r="AG47" s="31"/>
      <c r="AH47" s="31"/>
      <c r="AI47" s="31"/>
      <c r="AJ47" s="31"/>
      <c r="AK47" s="31"/>
      <c r="AL47" s="25">
        <f t="shared" si="1"/>
        <v>13</v>
      </c>
      <c r="AM47" s="26">
        <f t="shared" si="2"/>
        <v>13</v>
      </c>
      <c r="AN47" s="27">
        <f t="shared" si="3"/>
        <v>76.470588235294116</v>
      </c>
      <c r="AO47" s="28">
        <f t="shared" si="0"/>
        <v>76.470588235294116</v>
      </c>
      <c r="AP47" s="29" t="str">
        <f>IF(AO47="","",IF(AO47&lt;AP5,"Tidak lulus","Lulus"))</f>
        <v>Lulus</v>
      </c>
      <c r="AQ47">
        <f t="shared" si="4"/>
        <v>6</v>
      </c>
      <c r="AR47">
        <f t="shared" si="5"/>
        <v>6</v>
      </c>
      <c r="AS47" t="s">
        <v>87</v>
      </c>
      <c r="AT47" s="51">
        <f t="shared" si="6"/>
        <v>76.470588235294116</v>
      </c>
      <c r="AU47">
        <f t="shared" si="7"/>
        <v>1</v>
      </c>
      <c r="AV47">
        <f t="shared" si="8"/>
        <v>1</v>
      </c>
      <c r="AW47">
        <f t="shared" si="9"/>
        <v>1</v>
      </c>
      <c r="AX47">
        <f t="shared" si="10"/>
        <v>5</v>
      </c>
      <c r="AY47">
        <f t="shared" si="11"/>
        <v>1</v>
      </c>
      <c r="AZ47">
        <f t="shared" si="12"/>
        <v>5</v>
      </c>
    </row>
    <row r="48" spans="1:52" ht="10.95" customHeight="1" x14ac:dyDescent="0.3">
      <c r="A48" s="30">
        <v>41</v>
      </c>
      <c r="B48" t="s">
        <v>88</v>
      </c>
      <c r="C48" s="50">
        <v>1</v>
      </c>
      <c r="D48" s="50">
        <v>0</v>
      </c>
      <c r="E48" s="50">
        <v>1</v>
      </c>
      <c r="F48" s="50">
        <v>0</v>
      </c>
      <c r="G48" s="50">
        <v>1</v>
      </c>
      <c r="H48" s="50">
        <v>1</v>
      </c>
      <c r="I48" s="50">
        <v>0</v>
      </c>
      <c r="J48" s="50">
        <v>0</v>
      </c>
      <c r="K48" s="50">
        <v>1</v>
      </c>
      <c r="L48" s="50">
        <v>1</v>
      </c>
      <c r="M48" s="50">
        <v>1</v>
      </c>
      <c r="N48" s="50">
        <v>0</v>
      </c>
      <c r="O48" s="50">
        <v>0</v>
      </c>
      <c r="P48" s="50">
        <v>1</v>
      </c>
      <c r="Q48" s="50">
        <v>1</v>
      </c>
      <c r="R48" s="50">
        <v>0</v>
      </c>
      <c r="S48" s="50">
        <v>0</v>
      </c>
      <c r="T48" s="22">
        <v>1</v>
      </c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31"/>
      <c r="AH48" s="31"/>
      <c r="AI48" s="31"/>
      <c r="AJ48" s="31"/>
      <c r="AK48" s="31"/>
      <c r="AL48" s="25">
        <f t="shared" si="1"/>
        <v>10</v>
      </c>
      <c r="AM48" s="26">
        <f t="shared" si="2"/>
        <v>10</v>
      </c>
      <c r="AN48" s="27">
        <f t="shared" si="3"/>
        <v>58.82352941176471</v>
      </c>
      <c r="AO48" s="28">
        <f t="shared" si="0"/>
        <v>58.82352941176471</v>
      </c>
      <c r="AP48" s="29" t="str">
        <f>IF(AO48="","",IF(AO48&lt;AP5,"Tidak lulus","Lulus"))</f>
        <v>Tidak lulus</v>
      </c>
      <c r="AQ48">
        <f t="shared" si="4"/>
        <v>6</v>
      </c>
      <c r="AR48">
        <f t="shared" si="5"/>
        <v>4</v>
      </c>
      <c r="AS48" t="s">
        <v>88</v>
      </c>
      <c r="AT48" s="51">
        <f t="shared" si="6"/>
        <v>58.82352941176471</v>
      </c>
      <c r="AU48">
        <f t="shared" si="7"/>
        <v>0</v>
      </c>
      <c r="AV48">
        <f t="shared" si="8"/>
        <v>2</v>
      </c>
      <c r="AW48">
        <f t="shared" si="9"/>
        <v>0</v>
      </c>
      <c r="AX48">
        <f t="shared" si="10"/>
        <v>4</v>
      </c>
      <c r="AY48">
        <f t="shared" si="11"/>
        <v>0</v>
      </c>
      <c r="AZ48">
        <f t="shared" si="12"/>
        <v>4</v>
      </c>
    </row>
    <row r="49" spans="1:52" ht="10.95" customHeight="1" x14ac:dyDescent="0.3">
      <c r="A49" s="30">
        <v>42</v>
      </c>
      <c r="B49" t="s">
        <v>89</v>
      </c>
      <c r="C49" s="50">
        <v>0</v>
      </c>
      <c r="D49" s="50">
        <v>1</v>
      </c>
      <c r="E49" s="50">
        <v>1</v>
      </c>
      <c r="F49" s="50">
        <v>1</v>
      </c>
      <c r="G49" s="50">
        <v>0</v>
      </c>
      <c r="H49" s="50">
        <v>1</v>
      </c>
      <c r="I49" s="50">
        <v>0</v>
      </c>
      <c r="J49" s="50">
        <v>0</v>
      </c>
      <c r="K49" s="50">
        <v>1</v>
      </c>
      <c r="L49" s="50">
        <v>1</v>
      </c>
      <c r="M49" s="50">
        <v>1</v>
      </c>
      <c r="N49" s="50">
        <v>0</v>
      </c>
      <c r="O49" s="50">
        <v>0</v>
      </c>
      <c r="P49" s="50">
        <v>1</v>
      </c>
      <c r="Q49" s="50">
        <v>1</v>
      </c>
      <c r="R49" s="50">
        <v>0</v>
      </c>
      <c r="S49" s="50">
        <v>0</v>
      </c>
      <c r="T49" s="22">
        <v>1</v>
      </c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31"/>
      <c r="AH49" s="31"/>
      <c r="AI49" s="31"/>
      <c r="AJ49" s="31"/>
      <c r="AK49" s="31"/>
      <c r="AL49" s="25">
        <f t="shared" si="1"/>
        <v>10</v>
      </c>
      <c r="AM49" s="26">
        <f t="shared" si="2"/>
        <v>10</v>
      </c>
      <c r="AN49" s="27">
        <f t="shared" si="3"/>
        <v>58.82352941176471</v>
      </c>
      <c r="AO49" s="28">
        <f t="shared" si="0"/>
        <v>58.82352941176471</v>
      </c>
      <c r="AP49" s="29" t="str">
        <f>IF(AO49="","",IF(AO49&lt;AP5,"Tidak lulus","Lulus"))</f>
        <v>Tidak lulus</v>
      </c>
      <c r="AQ49">
        <f t="shared" si="4"/>
        <v>6</v>
      </c>
      <c r="AR49">
        <f t="shared" si="5"/>
        <v>5</v>
      </c>
      <c r="AS49" t="s">
        <v>89</v>
      </c>
      <c r="AT49" s="51">
        <f t="shared" si="6"/>
        <v>58.82352941176471</v>
      </c>
      <c r="AU49">
        <f t="shared" si="7"/>
        <v>0</v>
      </c>
      <c r="AV49">
        <f t="shared" si="8"/>
        <v>1</v>
      </c>
      <c r="AW49">
        <f t="shared" si="9"/>
        <v>1</v>
      </c>
      <c r="AX49">
        <f t="shared" si="10"/>
        <v>4</v>
      </c>
      <c r="AY49">
        <f t="shared" si="11"/>
        <v>1</v>
      </c>
      <c r="AZ49">
        <f t="shared" si="12"/>
        <v>4</v>
      </c>
    </row>
    <row r="50" spans="1:52" ht="10.95" customHeight="1" thickBot="1" x14ac:dyDescent="0.35">
      <c r="A50" s="30">
        <v>43</v>
      </c>
      <c r="B50" t="s">
        <v>90</v>
      </c>
      <c r="C50" s="50">
        <v>1</v>
      </c>
      <c r="D50" s="50">
        <v>0</v>
      </c>
      <c r="E50" s="50">
        <v>1</v>
      </c>
      <c r="F50" s="50">
        <v>1</v>
      </c>
      <c r="G50" s="50">
        <v>1</v>
      </c>
      <c r="H50" s="50">
        <v>0</v>
      </c>
      <c r="I50" s="50">
        <v>0</v>
      </c>
      <c r="J50" s="50">
        <v>0</v>
      </c>
      <c r="K50" s="50">
        <v>0</v>
      </c>
      <c r="L50" s="50">
        <v>1</v>
      </c>
      <c r="M50" s="50">
        <v>1</v>
      </c>
      <c r="N50" s="50">
        <v>0</v>
      </c>
      <c r="O50" s="50">
        <v>0</v>
      </c>
      <c r="P50" s="50">
        <v>1</v>
      </c>
      <c r="Q50" s="50">
        <v>0</v>
      </c>
      <c r="R50" s="50">
        <v>0</v>
      </c>
      <c r="S50" s="50">
        <v>0</v>
      </c>
      <c r="T50" s="22">
        <v>1</v>
      </c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31"/>
      <c r="AH50" s="31"/>
      <c r="AI50" s="31"/>
      <c r="AJ50" s="31"/>
      <c r="AK50" s="31"/>
      <c r="AL50" s="25">
        <f t="shared" si="1"/>
        <v>8</v>
      </c>
      <c r="AM50" s="26">
        <f t="shared" si="2"/>
        <v>8</v>
      </c>
      <c r="AN50" s="27">
        <f t="shared" si="3"/>
        <v>47.058823529411761</v>
      </c>
      <c r="AO50" s="28">
        <f t="shared" si="0"/>
        <v>47.058823529411761</v>
      </c>
      <c r="AP50" s="29" t="str">
        <f>IF(AO50="","",IF(AO50&lt;AP5,"Tidak lulus","Lulus"))</f>
        <v>Tidak lulus</v>
      </c>
      <c r="AQ50">
        <f>J50+F50+G50+H50+I50+K50+P50+Q50+R50+T50</f>
        <v>4</v>
      </c>
      <c r="AR50">
        <f t="shared" si="5"/>
        <v>5</v>
      </c>
      <c r="AS50" t="s">
        <v>90</v>
      </c>
      <c r="AT50" s="51">
        <f t="shared" si="6"/>
        <v>47.058823529411761</v>
      </c>
      <c r="AU50">
        <f t="shared" si="7"/>
        <v>0</v>
      </c>
      <c r="AV50">
        <f t="shared" si="8"/>
        <v>2</v>
      </c>
      <c r="AW50">
        <f t="shared" si="9"/>
        <v>1</v>
      </c>
      <c r="AX50">
        <f t="shared" si="10"/>
        <v>1</v>
      </c>
      <c r="AY50">
        <f t="shared" si="11"/>
        <v>1</v>
      </c>
      <c r="AZ50">
        <f t="shared" si="12"/>
        <v>4</v>
      </c>
    </row>
    <row r="51" spans="1:52" ht="15" thickTop="1" x14ac:dyDescent="0.3">
      <c r="A51" s="35">
        <v>24</v>
      </c>
      <c r="B51" s="36" t="s">
        <v>38</v>
      </c>
      <c r="C51" s="37">
        <f t="shared" ref="C51:AK51" si="13">SUM(C8:C50)</f>
        <v>36</v>
      </c>
      <c r="D51" s="38">
        <f t="shared" si="13"/>
        <v>37</v>
      </c>
      <c r="E51" s="38">
        <f t="shared" si="13"/>
        <v>42</v>
      </c>
      <c r="F51" s="38">
        <f t="shared" si="13"/>
        <v>37</v>
      </c>
      <c r="G51" s="38">
        <f t="shared" si="13"/>
        <v>27</v>
      </c>
      <c r="H51" s="38">
        <f t="shared" si="13"/>
        <v>30</v>
      </c>
      <c r="I51" s="38">
        <f t="shared" si="13"/>
        <v>11</v>
      </c>
      <c r="J51" s="38">
        <f t="shared" si="13"/>
        <v>19</v>
      </c>
      <c r="K51" s="38">
        <f t="shared" si="13"/>
        <v>42</v>
      </c>
      <c r="L51" s="38">
        <f t="shared" si="13"/>
        <v>40</v>
      </c>
      <c r="M51" s="38">
        <f t="shared" si="13"/>
        <v>33</v>
      </c>
      <c r="N51" s="38">
        <f t="shared" si="13"/>
        <v>8</v>
      </c>
      <c r="O51" s="38">
        <f t="shared" si="13"/>
        <v>20</v>
      </c>
      <c r="P51" s="39">
        <f t="shared" si="13"/>
        <v>42</v>
      </c>
      <c r="Q51" s="39">
        <f t="shared" si="13"/>
        <v>35</v>
      </c>
      <c r="R51" s="39">
        <f t="shared" si="13"/>
        <v>10</v>
      </c>
      <c r="S51" s="39">
        <f t="shared" si="13"/>
        <v>25</v>
      </c>
      <c r="T51" s="39">
        <f t="shared" si="13"/>
        <v>43</v>
      </c>
      <c r="U51" s="39">
        <f t="shared" si="13"/>
        <v>0</v>
      </c>
      <c r="V51" s="39">
        <f t="shared" si="13"/>
        <v>0</v>
      </c>
      <c r="W51" s="39">
        <f t="shared" si="13"/>
        <v>0</v>
      </c>
      <c r="X51" s="39">
        <f t="shared" si="13"/>
        <v>0</v>
      </c>
      <c r="Y51" s="39">
        <f t="shared" si="13"/>
        <v>0</v>
      </c>
      <c r="Z51" s="39">
        <f t="shared" si="13"/>
        <v>0</v>
      </c>
      <c r="AA51" s="39">
        <f t="shared" si="13"/>
        <v>0</v>
      </c>
      <c r="AB51" s="39">
        <f t="shared" si="13"/>
        <v>0</v>
      </c>
      <c r="AC51" s="39">
        <f t="shared" si="13"/>
        <v>0</v>
      </c>
      <c r="AD51" s="39">
        <f t="shared" si="13"/>
        <v>0</v>
      </c>
      <c r="AE51" s="39">
        <f t="shared" si="13"/>
        <v>0</v>
      </c>
      <c r="AF51" s="39">
        <f t="shared" si="13"/>
        <v>0</v>
      </c>
      <c r="AG51" s="39">
        <f t="shared" si="13"/>
        <v>0</v>
      </c>
      <c r="AH51" s="39">
        <f t="shared" si="13"/>
        <v>0</v>
      </c>
      <c r="AI51" s="39">
        <f t="shared" si="13"/>
        <v>0</v>
      </c>
      <c r="AJ51" s="39">
        <f t="shared" si="13"/>
        <v>0</v>
      </c>
      <c r="AK51" s="39">
        <f t="shared" si="13"/>
        <v>0</v>
      </c>
      <c r="AL51" s="93" t="s">
        <v>39</v>
      </c>
      <c r="AM51" s="94"/>
      <c r="AN51" s="95"/>
      <c r="AO51" s="96">
        <f>AVERAGE(AO8:AO50)</f>
        <v>73.461012311901527</v>
      </c>
      <c r="AP51" s="96"/>
      <c r="AQ51">
        <f>AVERAGE(AQ8:AQ50)</f>
        <v>6.8837209302325579</v>
      </c>
      <c r="AR51">
        <f t="shared" ref="AR51:AZ51" si="14">AVERAGE(AR8:AR50)</f>
        <v>5.8837209302325579</v>
      </c>
      <c r="AT51">
        <f t="shared" si="14"/>
        <v>73.461012311901527</v>
      </c>
      <c r="AU51">
        <f t="shared" si="14"/>
        <v>1.0232558139534884</v>
      </c>
      <c r="AV51">
        <f t="shared" si="14"/>
        <v>1.6046511627906976</v>
      </c>
      <c r="AW51">
        <f t="shared" si="14"/>
        <v>1.3255813953488371</v>
      </c>
      <c r="AX51">
        <f t="shared" si="14"/>
        <v>3.9767441860465116</v>
      </c>
      <c r="AY51">
        <f t="shared" si="14"/>
        <v>1.3255813953488371</v>
      </c>
      <c r="AZ51">
        <f t="shared" si="14"/>
        <v>4.558139534883721</v>
      </c>
    </row>
    <row r="52" spans="1:52" x14ac:dyDescent="0.3">
      <c r="A52" s="97" t="s">
        <v>40</v>
      </c>
      <c r="B52" s="40" t="s">
        <v>41</v>
      </c>
      <c r="C52" s="41">
        <f>(C51/(A51*C6))*100</f>
        <v>150</v>
      </c>
      <c r="D52" s="42">
        <f>(D51/(A51*D6))*100</f>
        <v>154.16666666666669</v>
      </c>
      <c r="E52" s="42">
        <f>(E51/(A51*E6))*100</f>
        <v>175</v>
      </c>
      <c r="F52" s="42">
        <f>(F51/(A51*F6))*100</f>
        <v>154.16666666666669</v>
      </c>
      <c r="G52" s="42">
        <f>(G51/(A51*G6))*100</f>
        <v>112.5</v>
      </c>
      <c r="H52" s="42">
        <f>(H51/(A51*H6))*100</f>
        <v>125</v>
      </c>
      <c r="I52" s="42">
        <f>(I51/(A51*I6))*100</f>
        <v>45.833333333333329</v>
      </c>
      <c r="J52" s="42">
        <f>(J51/(A51*J6))*100</f>
        <v>79.166666666666657</v>
      </c>
      <c r="K52" s="42">
        <f>(K51/(A51*K6))*100</f>
        <v>175</v>
      </c>
      <c r="L52" s="42">
        <f>(L51/(A51*L6))*100</f>
        <v>166.66666666666669</v>
      </c>
      <c r="M52" s="42">
        <f>(M51/(A51*M6))*100</f>
        <v>137.5</v>
      </c>
      <c r="N52" s="42">
        <f>(N51/(A51*N6))*100</f>
        <v>33.333333333333329</v>
      </c>
      <c r="O52" s="42">
        <f>(O51/(A51*O6))*100</f>
        <v>83.333333333333343</v>
      </c>
      <c r="P52" s="43">
        <f>(P51/(A51*P6))*100</f>
        <v>175</v>
      </c>
      <c r="Q52" s="43">
        <f>(Q51/(A51*Q6))*100</f>
        <v>145.83333333333331</v>
      </c>
      <c r="R52" s="43">
        <f>(R51/(A51*R6))*100</f>
        <v>41.666666666666671</v>
      </c>
      <c r="S52" s="43">
        <f>(S51/(A51*S6))*100</f>
        <v>104.16666666666667</v>
      </c>
      <c r="T52" s="43" t="e">
        <f>(T51/(A51*T6))*100</f>
        <v>#DIV/0!</v>
      </c>
      <c r="U52" s="43" t="e">
        <f>(U51/(A51*U6))*100</f>
        <v>#DIV/0!</v>
      </c>
      <c r="V52" s="43" t="e">
        <f>(V51/(A51*V6))*100</f>
        <v>#DIV/0!</v>
      </c>
      <c r="W52" s="43" t="e">
        <f>(W51/(A51*W6))*100</f>
        <v>#DIV/0!</v>
      </c>
      <c r="X52" s="43" t="e">
        <f>(X51/(A51*X6))*100</f>
        <v>#DIV/0!</v>
      </c>
      <c r="Y52" s="43" t="e">
        <f>(Y51/(A51*Y6))*100</f>
        <v>#DIV/0!</v>
      </c>
      <c r="Z52" s="43" t="e">
        <f>(Z51/(A51*Z6))*100</f>
        <v>#DIV/0!</v>
      </c>
      <c r="AA52" s="43" t="e">
        <f>(AA51/(A51*AA6))*100</f>
        <v>#DIV/0!</v>
      </c>
      <c r="AB52" s="43" t="e">
        <f>(AB51/(A51*AB6))*100</f>
        <v>#DIV/0!</v>
      </c>
      <c r="AC52" s="43" t="e">
        <f>(AC51/(A51*AC6))*100</f>
        <v>#DIV/0!</v>
      </c>
      <c r="AD52" s="43" t="e">
        <f>(AD51/(A51*AD6))*100</f>
        <v>#DIV/0!</v>
      </c>
      <c r="AE52" s="43" t="e">
        <f>(AE51/(A51*AE6))*100</f>
        <v>#DIV/0!</v>
      </c>
      <c r="AF52" s="43" t="e">
        <f>(AF51/(A51*AF6))*100</f>
        <v>#DIV/0!</v>
      </c>
      <c r="AG52" s="43" t="e">
        <f>(AG51/(A51*AG6))*100</f>
        <v>#DIV/0!</v>
      </c>
      <c r="AH52" s="43" t="e">
        <f>(AH51/(A51*AH6))*100</f>
        <v>#DIV/0!</v>
      </c>
      <c r="AI52" s="43" t="e">
        <f>(AI51/(A51*AI6))*100</f>
        <v>#DIV/0!</v>
      </c>
      <c r="AJ52" s="43" t="e">
        <f>(AJ51/(A51*AJ6))*100</f>
        <v>#DIV/0!</v>
      </c>
      <c r="AK52" s="43" t="e">
        <f>(AK51/(A51*AK6))*100</f>
        <v>#DIV/0!</v>
      </c>
      <c r="AL52" s="98" t="s">
        <v>42</v>
      </c>
      <c r="AM52" s="99"/>
      <c r="AN52" s="100"/>
      <c r="AO52" s="101">
        <f>MIN(AO8:AO50)</f>
        <v>47.058823529411761</v>
      </c>
      <c r="AP52" s="101"/>
    </row>
    <row r="53" spans="1:52" x14ac:dyDescent="0.3">
      <c r="A53" s="97"/>
      <c r="B53" s="44" t="s">
        <v>43</v>
      </c>
      <c r="C53" s="45">
        <f>C51/(A51*C6)</f>
        <v>1.5</v>
      </c>
      <c r="D53" s="46">
        <f>D51/(A51*D6)</f>
        <v>1.5416666666666667</v>
      </c>
      <c r="E53" s="46">
        <f>E51/(A51*E6)</f>
        <v>1.75</v>
      </c>
      <c r="F53" s="46">
        <f>F51/(A51*F6)</f>
        <v>1.5416666666666667</v>
      </c>
      <c r="G53" s="46">
        <f>G51/(A51*G6)</f>
        <v>1.125</v>
      </c>
      <c r="H53" s="46">
        <f>H51/(A51*H6)</f>
        <v>1.25</v>
      </c>
      <c r="I53" s="46">
        <f>I51/(A51*I6)</f>
        <v>0.45833333333333331</v>
      </c>
      <c r="J53" s="46">
        <f>J51/(A51*J6)</f>
        <v>0.79166666666666663</v>
      </c>
      <c r="K53" s="46">
        <f>K51/(A51*K6)</f>
        <v>1.75</v>
      </c>
      <c r="L53" s="46">
        <f>L51/(A51*L6)</f>
        <v>1.6666666666666667</v>
      </c>
      <c r="M53" s="46">
        <f>M51/(A51*M6)</f>
        <v>1.375</v>
      </c>
      <c r="N53" s="46">
        <f>N51/(A51*N6)</f>
        <v>0.33333333333333331</v>
      </c>
      <c r="O53" s="46">
        <f>O51/(A51*O6)</f>
        <v>0.83333333333333337</v>
      </c>
      <c r="P53" s="47">
        <f>P51/(A51*P6)</f>
        <v>1.75</v>
      </c>
      <c r="Q53" s="47">
        <f>Q51/(A51*Q6)</f>
        <v>1.4583333333333333</v>
      </c>
      <c r="R53" s="47">
        <f>R51/(A51*R6)</f>
        <v>0.41666666666666669</v>
      </c>
      <c r="S53" s="47">
        <f>S51/(A51*S6)</f>
        <v>1.0416666666666667</v>
      </c>
      <c r="T53" s="47" t="e">
        <f>T51/(A51*T6)</f>
        <v>#DIV/0!</v>
      </c>
      <c r="U53" s="47" t="e">
        <f>U51/(A51*U6)</f>
        <v>#DIV/0!</v>
      </c>
      <c r="V53" s="47" t="e">
        <f>V51/(A51*V6)</f>
        <v>#DIV/0!</v>
      </c>
      <c r="W53" s="47" t="e">
        <f>W51/(A51*W6)</f>
        <v>#DIV/0!</v>
      </c>
      <c r="X53" s="47" t="e">
        <f>X51/(A51*X6)</f>
        <v>#DIV/0!</v>
      </c>
      <c r="Y53" s="47" t="e">
        <f>Y51/(A51*Y6)</f>
        <v>#DIV/0!</v>
      </c>
      <c r="Z53" s="47" t="e">
        <f>Z51/(A51*Z6)</f>
        <v>#DIV/0!</v>
      </c>
      <c r="AA53" s="47" t="e">
        <f>AA51/(A51*AA6)</f>
        <v>#DIV/0!</v>
      </c>
      <c r="AB53" s="47" t="e">
        <f>AB51/(A51*AB6)</f>
        <v>#DIV/0!</v>
      </c>
      <c r="AC53" s="47" t="e">
        <f>AC51/(A51*AC6)</f>
        <v>#DIV/0!</v>
      </c>
      <c r="AD53" s="47" t="e">
        <f>AD51/(A51*AD6)</f>
        <v>#DIV/0!</v>
      </c>
      <c r="AE53" s="47" t="e">
        <f>AE51/(A51*AE6)</f>
        <v>#DIV/0!</v>
      </c>
      <c r="AF53" s="47" t="e">
        <f>AF51/(A51*AF6)</f>
        <v>#DIV/0!</v>
      </c>
      <c r="AG53" s="47" t="e">
        <f>AG51/(A51*AG6)</f>
        <v>#DIV/0!</v>
      </c>
      <c r="AH53" s="47" t="e">
        <f>AH51/(A51*AH6)</f>
        <v>#DIV/0!</v>
      </c>
      <c r="AI53" s="47" t="e">
        <f>AI51/(A51*AI6)</f>
        <v>#DIV/0!</v>
      </c>
      <c r="AJ53" s="47" t="e">
        <f>AJ51/(A51*AJ6)</f>
        <v>#DIV/0!</v>
      </c>
      <c r="AK53" s="47" t="e">
        <f>AK51/(A51*AK6)</f>
        <v>#DIV/0!</v>
      </c>
      <c r="AL53" s="102" t="s">
        <v>44</v>
      </c>
      <c r="AM53" s="103"/>
      <c r="AN53" s="104"/>
      <c r="AO53" s="105">
        <f>MAX(AO8:AO50)</f>
        <v>94.117647058823522</v>
      </c>
      <c r="AP53" s="105"/>
    </row>
    <row r="54" spans="1:52" ht="33.6" x14ac:dyDescent="0.3">
      <c r="A54" s="97"/>
      <c r="B54" s="40" t="s">
        <v>45</v>
      </c>
      <c r="C54" s="48" t="str">
        <f>IF(C53&gt;0.7,"Mudah",IF(AND(C53&gt;0.3,C53&lt;=0.7),"Sedang","Sukar"))</f>
        <v>Mudah</v>
      </c>
      <c r="D54" s="48" t="str">
        <f t="shared" ref="D54:AK54" si="15">IF(D53&gt;0.7,"Mudah",IF(AND(D53&gt;0.3,D53&lt;=0.7),"Sedang","Sukar"))</f>
        <v>Mudah</v>
      </c>
      <c r="E54" s="48" t="str">
        <f t="shared" si="15"/>
        <v>Mudah</v>
      </c>
      <c r="F54" s="48" t="str">
        <f t="shared" si="15"/>
        <v>Mudah</v>
      </c>
      <c r="G54" s="48" t="str">
        <f t="shared" si="15"/>
        <v>Mudah</v>
      </c>
      <c r="H54" s="48" t="str">
        <f t="shared" si="15"/>
        <v>Mudah</v>
      </c>
      <c r="I54" s="48" t="str">
        <f t="shared" si="15"/>
        <v>Sedang</v>
      </c>
      <c r="J54" s="48" t="str">
        <f t="shared" si="15"/>
        <v>Mudah</v>
      </c>
      <c r="K54" s="48" t="str">
        <f t="shared" si="15"/>
        <v>Mudah</v>
      </c>
      <c r="L54" s="48" t="str">
        <f t="shared" si="15"/>
        <v>Mudah</v>
      </c>
      <c r="M54" s="48" t="str">
        <f t="shared" si="15"/>
        <v>Mudah</v>
      </c>
      <c r="N54" s="48" t="str">
        <f t="shared" si="15"/>
        <v>Sedang</v>
      </c>
      <c r="O54" s="48" t="str">
        <f t="shared" si="15"/>
        <v>Mudah</v>
      </c>
      <c r="P54" s="49" t="str">
        <f t="shared" si="15"/>
        <v>Mudah</v>
      </c>
      <c r="Q54" s="49" t="str">
        <f t="shared" si="15"/>
        <v>Mudah</v>
      </c>
      <c r="R54" s="49" t="str">
        <f t="shared" si="15"/>
        <v>Sedang</v>
      </c>
      <c r="S54" s="49" t="str">
        <f t="shared" si="15"/>
        <v>Mudah</v>
      </c>
      <c r="T54" s="49" t="e">
        <f t="shared" si="15"/>
        <v>#DIV/0!</v>
      </c>
      <c r="U54" s="49" t="e">
        <f t="shared" si="15"/>
        <v>#DIV/0!</v>
      </c>
      <c r="V54" s="49" t="e">
        <f t="shared" si="15"/>
        <v>#DIV/0!</v>
      </c>
      <c r="W54" s="49" t="e">
        <f t="shared" si="15"/>
        <v>#DIV/0!</v>
      </c>
      <c r="X54" s="49" t="e">
        <f t="shared" si="15"/>
        <v>#DIV/0!</v>
      </c>
      <c r="Y54" s="49" t="e">
        <f t="shared" si="15"/>
        <v>#DIV/0!</v>
      </c>
      <c r="Z54" s="49" t="e">
        <f t="shared" si="15"/>
        <v>#DIV/0!</v>
      </c>
      <c r="AA54" s="49" t="e">
        <f t="shared" si="15"/>
        <v>#DIV/0!</v>
      </c>
      <c r="AB54" s="49" t="e">
        <f t="shared" si="15"/>
        <v>#DIV/0!</v>
      </c>
      <c r="AC54" s="49" t="e">
        <f t="shared" si="15"/>
        <v>#DIV/0!</v>
      </c>
      <c r="AD54" s="49" t="e">
        <f t="shared" si="15"/>
        <v>#DIV/0!</v>
      </c>
      <c r="AE54" s="49" t="e">
        <f t="shared" si="15"/>
        <v>#DIV/0!</v>
      </c>
      <c r="AF54" s="49" t="e">
        <f t="shared" si="15"/>
        <v>#DIV/0!</v>
      </c>
      <c r="AG54" s="49" t="e">
        <f t="shared" si="15"/>
        <v>#DIV/0!</v>
      </c>
      <c r="AH54" s="49" t="e">
        <f t="shared" si="15"/>
        <v>#DIV/0!</v>
      </c>
      <c r="AI54" s="49" t="e">
        <f t="shared" si="15"/>
        <v>#DIV/0!</v>
      </c>
      <c r="AJ54" s="49" t="e">
        <f t="shared" si="15"/>
        <v>#DIV/0!</v>
      </c>
      <c r="AK54" s="49" t="e">
        <f t="shared" si="15"/>
        <v>#DIV/0!</v>
      </c>
      <c r="AL54" s="106" t="s">
        <v>46</v>
      </c>
      <c r="AM54" s="107"/>
      <c r="AN54" s="108"/>
      <c r="AO54" s="109" t="str">
        <f xml:space="preserve"> A51&amp;"  orang"</f>
        <v>24  orang</v>
      </c>
      <c r="AP54" s="109"/>
    </row>
    <row r="55" spans="1:52" x14ac:dyDescent="0.3">
      <c r="A55" s="97"/>
      <c r="B55" s="44" t="s">
        <v>47</v>
      </c>
      <c r="C55" s="45">
        <f>CORREL(C8:C50,AL8:AL50)</f>
        <v>0.24634798504558997</v>
      </c>
      <c r="D55" s="46">
        <f>CORREL(D8:D50,AL8:AL50)</f>
        <v>0.63436102556411722</v>
      </c>
      <c r="E55" s="46">
        <f>CORREL(E8:E50,AL8:AL50)</f>
        <v>0.20240336768062389</v>
      </c>
      <c r="F55" s="46">
        <f>CORREL(F8:F50,AL8:AL50)</f>
        <v>-2.4683308387708851E-3</v>
      </c>
      <c r="G55" s="46">
        <f>CORREL(G8:G50,AL8:AL50)</f>
        <v>0.27426455291464918</v>
      </c>
      <c r="H55" s="46">
        <f>CORREL(H8:H50,AL8:AL50)</f>
        <v>-1.7381383007155117E-2</v>
      </c>
      <c r="I55" s="46">
        <f>CORREL(I8:I50,AL8:AL50)</f>
        <v>0.46718975631961263</v>
      </c>
      <c r="J55" s="46">
        <f>CORREL(J8:J50,AL8:AL50)</f>
        <v>0.58556667419870678</v>
      </c>
      <c r="K55" s="46">
        <f>CORREL(K8:K50,AL8:AL50)</f>
        <v>0.36508270992860181</v>
      </c>
      <c r="L55" s="46">
        <f>CORREL(L8:L50,AL8:AL50)</f>
        <v>-0.12198164243061782</v>
      </c>
      <c r="M55" s="46">
        <f>CORREL(M8:M50,AL8:AL50)</f>
        <v>-0.32257412537655938</v>
      </c>
      <c r="N55" s="46">
        <f>CORREL(N8:N50,AL8:AL50)</f>
        <v>0.50697399214243</v>
      </c>
      <c r="O55" s="46">
        <f>CORREL(O8:O50,AL8:AL50)</f>
        <v>0.66932428227132101</v>
      </c>
      <c r="P55" s="47">
        <f>CORREL(P8:P50,AL8:AL50)</f>
        <v>-0.20429498793932108</v>
      </c>
      <c r="Q55" s="47">
        <f>CORREL(Q8:Q50,AL8:AL50)</f>
        <v>-0.16044408132831223</v>
      </c>
      <c r="R55" s="47">
        <f>CORREL(R8:R50,AL8:AL50)</f>
        <v>0.58373769550360655</v>
      </c>
      <c r="S55" s="47">
        <f>CORREL(S8:S50,AL8:AL50)</f>
        <v>0.74028930404403115</v>
      </c>
      <c r="T55" s="47" t="e">
        <f>CORREL(T8:T50,AL8:AL50)</f>
        <v>#DIV/0!</v>
      </c>
      <c r="U55" s="47" t="e">
        <f>CORREL(U8:U50,AL8:AL50)</f>
        <v>#DIV/0!</v>
      </c>
      <c r="V55" s="47" t="e">
        <f>CORREL(V8:V50,AL8:AL50)</f>
        <v>#DIV/0!</v>
      </c>
      <c r="W55" s="47" t="e">
        <f>CORREL(W8:W50,AL8:AL50)</f>
        <v>#DIV/0!</v>
      </c>
      <c r="X55" s="47" t="e">
        <f>CORREL(X8:X50,AL8:AL50)</f>
        <v>#DIV/0!</v>
      </c>
      <c r="Y55" s="47" t="e">
        <f>CORREL(Y8:Y50,AL8:AL50)</f>
        <v>#DIV/0!</v>
      </c>
      <c r="Z55" s="47" t="e">
        <f>CORREL(Z8:Z50,AL8:AL50)</f>
        <v>#DIV/0!</v>
      </c>
      <c r="AA55" s="47" t="e">
        <f>CORREL(AA8:AA50,AL8:AL50)</f>
        <v>#DIV/0!</v>
      </c>
      <c r="AB55" s="47" t="e">
        <f>CORREL(AB8:AB50,AL8:AL50)</f>
        <v>#DIV/0!</v>
      </c>
      <c r="AC55" s="47" t="e">
        <f>CORREL(AC8:AC50,AL8:AL50)</f>
        <v>#DIV/0!</v>
      </c>
      <c r="AD55" s="47" t="e">
        <f>CORREL(AD8:AD50,AL8:AL50)</f>
        <v>#DIV/0!</v>
      </c>
      <c r="AE55" s="47" t="e">
        <f>CORREL(AE8:AE50,AL8:AL50)</f>
        <v>#DIV/0!</v>
      </c>
      <c r="AF55" s="47" t="e">
        <f>CORREL(AF8:AF50,AL8:AL50)</f>
        <v>#DIV/0!</v>
      </c>
      <c r="AG55" s="47" t="e">
        <f>CORREL(AG8:AG50,AL8:AL50)</f>
        <v>#DIV/0!</v>
      </c>
      <c r="AH55" s="47" t="e">
        <f>CORREL(AH8:AH50,AL8:AL50)</f>
        <v>#DIV/0!</v>
      </c>
      <c r="AI55" s="47" t="e">
        <f>CORREL(AI8:AI50,AL8:AL50)</f>
        <v>#DIV/0!</v>
      </c>
      <c r="AJ55" s="47" t="e">
        <f>CORREL(AJ8:AJ50,AL8:AL50)</f>
        <v>#DIV/0!</v>
      </c>
      <c r="AK55" s="47" t="e">
        <f>CORREL(AK8:AK50,AL8:AL50)</f>
        <v>#DIV/0!</v>
      </c>
      <c r="AL55" s="110" t="s">
        <v>48</v>
      </c>
      <c r="AM55" s="111"/>
      <c r="AN55" s="112"/>
      <c r="AO55" s="105" t="str">
        <f>DCOUNT(AO6:AP50,"Rataan nilai Seluruh Aspek",AP1:AP2)&amp;"  orang"</f>
        <v>31  orang</v>
      </c>
      <c r="AP55" s="105"/>
    </row>
  </sheetData>
  <mergeCells count="21">
    <mergeCell ref="AO6:AO7"/>
    <mergeCell ref="AP6:AP7"/>
    <mergeCell ref="AL51:AN51"/>
    <mergeCell ref="AO51:AP51"/>
    <mergeCell ref="A52:A55"/>
    <mergeCell ref="AL52:AN52"/>
    <mergeCell ref="AO52:AP52"/>
    <mergeCell ref="AL53:AN53"/>
    <mergeCell ref="AO53:AP53"/>
    <mergeCell ref="AL54:AN54"/>
    <mergeCell ref="AO54:AP54"/>
    <mergeCell ref="AL55:AN55"/>
    <mergeCell ref="AO55:AP55"/>
    <mergeCell ref="A1:AN1"/>
    <mergeCell ref="A2:AN2"/>
    <mergeCell ref="A3:AN3"/>
    <mergeCell ref="A5:A7"/>
    <mergeCell ref="C5:AK5"/>
    <mergeCell ref="AM5:AM7"/>
    <mergeCell ref="AN5:AN7"/>
    <mergeCell ref="AL6:AL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F5FA-D027-44C3-A330-6EF5F3565412}">
  <dimension ref="A1:N61"/>
  <sheetViews>
    <sheetView workbookViewId="0">
      <selection activeCell="Q3" sqref="Q3"/>
    </sheetView>
  </sheetViews>
  <sheetFormatPr defaultRowHeight="14.4" x14ac:dyDescent="0.3"/>
  <cols>
    <col min="2" max="3" width="5.88671875" customWidth="1"/>
  </cols>
  <sheetData>
    <row r="1" spans="1:14" x14ac:dyDescent="0.3">
      <c r="B1" t="s">
        <v>129</v>
      </c>
      <c r="C1" t="s">
        <v>130</v>
      </c>
      <c r="E1" t="s">
        <v>136</v>
      </c>
      <c r="F1" t="s">
        <v>137</v>
      </c>
      <c r="I1" s="116" t="s">
        <v>159</v>
      </c>
      <c r="J1" s="116"/>
      <c r="K1" s="116"/>
      <c r="L1" s="116"/>
      <c r="M1" s="116"/>
      <c r="N1" s="116"/>
    </row>
    <row r="2" spans="1:14" x14ac:dyDescent="0.3">
      <c r="B2" s="116">
        <v>10</v>
      </c>
      <c r="C2" s="116"/>
      <c r="E2" s="116">
        <v>8</v>
      </c>
      <c r="F2" s="116"/>
      <c r="I2">
        <v>2</v>
      </c>
      <c r="J2">
        <v>2</v>
      </c>
      <c r="K2">
        <v>2</v>
      </c>
      <c r="L2">
        <v>6</v>
      </c>
      <c r="M2">
        <v>2</v>
      </c>
      <c r="N2">
        <v>6</v>
      </c>
    </row>
    <row r="3" spans="1:14" x14ac:dyDescent="0.3">
      <c r="A3" t="s">
        <v>158</v>
      </c>
      <c r="B3" s="52" t="s">
        <v>132</v>
      </c>
      <c r="C3" s="52" t="s">
        <v>131</v>
      </c>
      <c r="D3" s="52" t="s">
        <v>133</v>
      </c>
      <c r="E3" s="52" t="s">
        <v>134</v>
      </c>
      <c r="F3" s="52" t="s">
        <v>135</v>
      </c>
      <c r="G3" s="52" t="s">
        <v>133</v>
      </c>
      <c r="H3" t="s">
        <v>158</v>
      </c>
      <c r="I3" t="s">
        <v>104</v>
      </c>
      <c r="J3" t="s">
        <v>105</v>
      </c>
      <c r="K3" t="s">
        <v>106</v>
      </c>
      <c r="L3" t="s">
        <v>107</v>
      </c>
      <c r="M3" t="s">
        <v>111</v>
      </c>
      <c r="N3" t="s">
        <v>112</v>
      </c>
    </row>
    <row r="4" spans="1:14" x14ac:dyDescent="0.3">
      <c r="A4" t="s">
        <v>49</v>
      </c>
      <c r="B4">
        <f>posttest!AQ8</f>
        <v>8</v>
      </c>
      <c r="C4" s="51">
        <f>pretest!AQ8</f>
        <v>6</v>
      </c>
      <c r="D4">
        <f>(B4-C4)/(B2-C4)</f>
        <v>0.5</v>
      </c>
      <c r="E4">
        <f>posttest!AR8</f>
        <v>8</v>
      </c>
      <c r="F4">
        <f>pretest!AR8</f>
        <v>3</v>
      </c>
      <c r="G4">
        <f>(E4-F4)/(E2-F4)</f>
        <v>1</v>
      </c>
      <c r="H4" t="s">
        <v>49</v>
      </c>
      <c r="I4">
        <f>posttest!AU8</f>
        <v>2</v>
      </c>
      <c r="J4">
        <f>posttest!AV8</f>
        <v>2</v>
      </c>
      <c r="K4">
        <f>posttest!AW8</f>
        <v>2</v>
      </c>
      <c r="L4">
        <f>posttest!AX8</f>
        <v>4</v>
      </c>
      <c r="M4">
        <f>posttest!AY8</f>
        <v>2</v>
      </c>
      <c r="N4">
        <f>posttest!AZ8</f>
        <v>6</v>
      </c>
    </row>
    <row r="5" spans="1:14" x14ac:dyDescent="0.3">
      <c r="A5" t="s">
        <v>50</v>
      </c>
      <c r="B5">
        <f>posttest!AQ9</f>
        <v>8</v>
      </c>
      <c r="C5" s="51">
        <f>pretest!AQ9</f>
        <v>5</v>
      </c>
      <c r="D5">
        <f>(B5-C5)/(B2-C5)</f>
        <v>0.6</v>
      </c>
      <c r="E5">
        <f>posttest!AR9</f>
        <v>6</v>
      </c>
      <c r="F5">
        <f>pretest!AR9</f>
        <v>2</v>
      </c>
      <c r="G5">
        <f>(E5-F5)/(E2-F5)</f>
        <v>0.66666666666666663</v>
      </c>
      <c r="H5" t="s">
        <v>50</v>
      </c>
      <c r="I5">
        <f>posttest!AU9</f>
        <v>2</v>
      </c>
      <c r="J5">
        <f>posttest!AV9</f>
        <v>2</v>
      </c>
      <c r="K5">
        <f>posttest!AW9</f>
        <v>1</v>
      </c>
      <c r="L5">
        <f>posttest!AX9</f>
        <v>5</v>
      </c>
      <c r="M5">
        <f>posttest!AY9</f>
        <v>1</v>
      </c>
      <c r="N5">
        <f>posttest!AZ9</f>
        <v>5</v>
      </c>
    </row>
    <row r="6" spans="1:14" x14ac:dyDescent="0.3">
      <c r="A6" t="s">
        <v>51</v>
      </c>
      <c r="B6">
        <f>posttest!AQ10</f>
        <v>7</v>
      </c>
      <c r="C6" s="51">
        <f>pretest!AQ10</f>
        <v>4</v>
      </c>
      <c r="D6">
        <f>(B6-C6)/(B2-C6)</f>
        <v>0.5</v>
      </c>
      <c r="E6">
        <f>posttest!AR10</f>
        <v>7</v>
      </c>
      <c r="F6">
        <f>pretest!AR10</f>
        <v>3</v>
      </c>
      <c r="G6">
        <f>(E6-F6)/(E2-F6)</f>
        <v>0.8</v>
      </c>
      <c r="H6" t="s">
        <v>51</v>
      </c>
      <c r="I6">
        <f>posttest!AU10</f>
        <v>2</v>
      </c>
      <c r="J6">
        <f>posttest!AV10</f>
        <v>1</v>
      </c>
      <c r="K6">
        <f>posttest!AW10</f>
        <v>2</v>
      </c>
      <c r="L6">
        <f>posttest!AX10</f>
        <v>4</v>
      </c>
      <c r="M6">
        <f>posttest!AY10</f>
        <v>2</v>
      </c>
      <c r="N6">
        <f>posttest!AZ10</f>
        <v>5</v>
      </c>
    </row>
    <row r="7" spans="1:14" x14ac:dyDescent="0.3">
      <c r="A7" t="s">
        <v>52</v>
      </c>
      <c r="B7">
        <f>posttest!AQ11</f>
        <v>8</v>
      </c>
      <c r="C7" s="51">
        <f>pretest!AQ11</f>
        <v>5</v>
      </c>
      <c r="D7">
        <f>(B7-C7)/(B2-C7)</f>
        <v>0.6</v>
      </c>
      <c r="E7">
        <f>posttest!AR11</f>
        <v>7</v>
      </c>
      <c r="F7">
        <f>pretest!AR11</f>
        <v>3</v>
      </c>
      <c r="G7">
        <f>(E7-F7)/(E2-F7)</f>
        <v>0.8</v>
      </c>
      <c r="H7" t="s">
        <v>52</v>
      </c>
      <c r="I7">
        <f>posttest!AU11</f>
        <v>2</v>
      </c>
      <c r="J7">
        <f>posttest!AV11</f>
        <v>1</v>
      </c>
      <c r="K7">
        <f>posttest!AW11</f>
        <v>2</v>
      </c>
      <c r="L7">
        <f>posttest!AX11</f>
        <v>5</v>
      </c>
      <c r="M7">
        <f>posttest!AY11</f>
        <v>2</v>
      </c>
      <c r="N7">
        <f>posttest!AZ11</f>
        <v>5</v>
      </c>
    </row>
    <row r="8" spans="1:14" x14ac:dyDescent="0.3">
      <c r="A8" t="s">
        <v>53</v>
      </c>
      <c r="B8">
        <f>posttest!AQ12</f>
        <v>8</v>
      </c>
      <c r="C8" s="51">
        <f>pretest!AQ12</f>
        <v>4</v>
      </c>
      <c r="D8">
        <f>(B8-C8)/(B2-C8)</f>
        <v>0.66666666666666663</v>
      </c>
      <c r="E8">
        <f>posttest!AR12</f>
        <v>5</v>
      </c>
      <c r="F8">
        <f>pretest!AR12</f>
        <v>2</v>
      </c>
      <c r="G8">
        <f>(E8-F8)/(E2-F8)</f>
        <v>0.5</v>
      </c>
      <c r="H8" t="s">
        <v>53</v>
      </c>
      <c r="I8">
        <f>posttest!AU12</f>
        <v>2</v>
      </c>
      <c r="J8">
        <f>posttest!AV12</f>
        <v>2</v>
      </c>
      <c r="K8">
        <f>posttest!AW12</f>
        <v>1</v>
      </c>
      <c r="L8">
        <f>posttest!AX12</f>
        <v>5</v>
      </c>
      <c r="M8">
        <f>posttest!AY12</f>
        <v>1</v>
      </c>
      <c r="N8">
        <f>posttest!AZ12</f>
        <v>4</v>
      </c>
    </row>
    <row r="9" spans="1:14" x14ac:dyDescent="0.3">
      <c r="A9" t="s">
        <v>54</v>
      </c>
      <c r="B9">
        <f>posttest!AQ13</f>
        <v>8</v>
      </c>
      <c r="C9" s="51">
        <f>pretest!AQ13</f>
        <v>6</v>
      </c>
      <c r="D9">
        <f>(B9-C9)/(B2-C9)</f>
        <v>0.5</v>
      </c>
      <c r="E9">
        <f>posttest!AR13</f>
        <v>7</v>
      </c>
      <c r="F9">
        <f>pretest!AR13</f>
        <v>3</v>
      </c>
      <c r="G9">
        <f>(E9-F9)/(E2-F9)</f>
        <v>0.8</v>
      </c>
      <c r="H9" t="s">
        <v>54</v>
      </c>
      <c r="I9">
        <f>posttest!AU13</f>
        <v>2</v>
      </c>
      <c r="J9">
        <f>posttest!AV13</f>
        <v>2</v>
      </c>
      <c r="K9">
        <f>posttest!AW13</f>
        <v>2</v>
      </c>
      <c r="L9">
        <f>posttest!AX13</f>
        <v>4</v>
      </c>
      <c r="M9">
        <f>posttest!AY13</f>
        <v>2</v>
      </c>
      <c r="N9">
        <f>posttest!AZ13</f>
        <v>5</v>
      </c>
    </row>
    <row r="10" spans="1:14" x14ac:dyDescent="0.3">
      <c r="A10" t="s">
        <v>55</v>
      </c>
      <c r="B10">
        <f>posttest!AQ14</f>
        <v>7</v>
      </c>
      <c r="C10" s="51">
        <f>pretest!AQ14</f>
        <v>5</v>
      </c>
      <c r="D10">
        <f>(B10-C10)/(B2-C10)</f>
        <v>0.4</v>
      </c>
      <c r="E10">
        <f>posttest!AR14</f>
        <v>7</v>
      </c>
      <c r="F10">
        <f>pretest!AR14</f>
        <v>3</v>
      </c>
      <c r="G10">
        <f>(E10-F10)/(E2-F10)</f>
        <v>0.8</v>
      </c>
      <c r="H10" t="s">
        <v>55</v>
      </c>
      <c r="I10">
        <f>posttest!AU14</f>
        <v>2</v>
      </c>
      <c r="J10">
        <f>posttest!AV14</f>
        <v>2</v>
      </c>
      <c r="K10">
        <f>posttest!AW14</f>
        <v>2</v>
      </c>
      <c r="L10">
        <f>posttest!AX14</f>
        <v>3</v>
      </c>
      <c r="M10">
        <f>posttest!AY14</f>
        <v>2</v>
      </c>
      <c r="N10">
        <f>posttest!AZ14</f>
        <v>5</v>
      </c>
    </row>
    <row r="11" spans="1:14" x14ac:dyDescent="0.3">
      <c r="A11" t="s">
        <v>56</v>
      </c>
      <c r="B11">
        <f>posttest!AQ15</f>
        <v>9</v>
      </c>
      <c r="C11" s="51">
        <f>pretest!AQ15</f>
        <v>5</v>
      </c>
      <c r="D11">
        <f>(B11-C11)/(B2-C11)</f>
        <v>0.8</v>
      </c>
      <c r="E11">
        <f>posttest!AR15</f>
        <v>7</v>
      </c>
      <c r="F11">
        <f>pretest!AR15</f>
        <v>3</v>
      </c>
      <c r="G11">
        <f>(E11-F11)/(E2-F11)</f>
        <v>0.8</v>
      </c>
      <c r="H11" t="s">
        <v>56</v>
      </c>
      <c r="I11">
        <f>posttest!AU15</f>
        <v>2</v>
      </c>
      <c r="J11">
        <f>posttest!AV15</f>
        <v>1</v>
      </c>
      <c r="K11">
        <f>posttest!AW15</f>
        <v>2</v>
      </c>
      <c r="L11">
        <f>posttest!AX15</f>
        <v>6</v>
      </c>
      <c r="M11">
        <f>posttest!AY15</f>
        <v>2</v>
      </c>
      <c r="N11">
        <f>posttest!AZ15</f>
        <v>5</v>
      </c>
    </row>
    <row r="12" spans="1:14" x14ac:dyDescent="0.3">
      <c r="A12" t="s">
        <v>114</v>
      </c>
      <c r="B12">
        <f>AVERAGE(B4:B11)</f>
        <v>7.875</v>
      </c>
      <c r="C12">
        <f t="shared" ref="C12:D12" si="0">AVERAGE(C4:C11)</f>
        <v>5</v>
      </c>
      <c r="D12">
        <f t="shared" si="0"/>
        <v>0.5708333333333333</v>
      </c>
      <c r="E12">
        <f t="shared" ref="E12:N12" si="1">AVERAGE(E4:E11)</f>
        <v>6.75</v>
      </c>
      <c r="F12">
        <f t="shared" ref="F12" si="2">AVERAGE(F4:F11)</f>
        <v>2.75</v>
      </c>
      <c r="G12">
        <f t="shared" ref="G12" si="3">AVERAGE(G4:G11)</f>
        <v>0.77083333333333326</v>
      </c>
      <c r="I12" s="53">
        <f t="shared" si="1"/>
        <v>2</v>
      </c>
      <c r="J12" s="53">
        <f t="shared" si="1"/>
        <v>1.625</v>
      </c>
      <c r="K12" s="53">
        <f t="shared" si="1"/>
        <v>1.75</v>
      </c>
      <c r="L12" s="53">
        <f t="shared" si="1"/>
        <v>4.5</v>
      </c>
      <c r="M12" s="53">
        <f t="shared" si="1"/>
        <v>1.75</v>
      </c>
      <c r="N12" s="53">
        <f t="shared" si="1"/>
        <v>5</v>
      </c>
    </row>
    <row r="13" spans="1:14" x14ac:dyDescent="0.3">
      <c r="A13" t="s">
        <v>116</v>
      </c>
      <c r="B13">
        <f>B12/B2</f>
        <v>0.78749999999999998</v>
      </c>
      <c r="E13">
        <f t="shared" ref="E13:N13" si="4">E12/E2</f>
        <v>0.84375</v>
      </c>
      <c r="I13" s="53">
        <f t="shared" si="4"/>
        <v>1</v>
      </c>
      <c r="J13" s="53">
        <f t="shared" si="4"/>
        <v>0.8125</v>
      </c>
      <c r="K13" s="53">
        <f t="shared" si="4"/>
        <v>0.875</v>
      </c>
      <c r="L13" s="53">
        <f t="shared" si="4"/>
        <v>0.75</v>
      </c>
      <c r="M13" s="53">
        <f t="shared" si="4"/>
        <v>0.875</v>
      </c>
      <c r="N13" s="53">
        <f t="shared" si="4"/>
        <v>0.83333333333333337</v>
      </c>
    </row>
    <row r="14" spans="1:14" x14ac:dyDescent="0.3">
      <c r="A14" t="s">
        <v>115</v>
      </c>
      <c r="B14">
        <f>B13*100</f>
        <v>78.75</v>
      </c>
      <c r="E14">
        <f>E13*100</f>
        <v>84.375</v>
      </c>
      <c r="I14" s="53">
        <f t="shared" ref="I14:N14" si="5">I13*100</f>
        <v>100</v>
      </c>
      <c r="J14" s="53">
        <f t="shared" si="5"/>
        <v>81.25</v>
      </c>
      <c r="K14" s="53">
        <f t="shared" si="5"/>
        <v>87.5</v>
      </c>
      <c r="L14" s="53">
        <f t="shared" si="5"/>
        <v>75</v>
      </c>
      <c r="M14" s="53">
        <f t="shared" si="5"/>
        <v>87.5</v>
      </c>
      <c r="N14" s="53">
        <f t="shared" si="5"/>
        <v>83.333333333333343</v>
      </c>
    </row>
    <row r="15" spans="1:14" x14ac:dyDescent="0.3">
      <c r="I15" s="116" t="s">
        <v>159</v>
      </c>
      <c r="J15" s="116"/>
      <c r="K15" s="116"/>
      <c r="L15" s="116"/>
      <c r="M15" s="116"/>
      <c r="N15" s="116"/>
    </row>
    <row r="16" spans="1:14" x14ac:dyDescent="0.3">
      <c r="I16">
        <v>2</v>
      </c>
      <c r="J16">
        <v>2</v>
      </c>
      <c r="K16">
        <v>2</v>
      </c>
      <c r="L16">
        <v>6</v>
      </c>
      <c r="M16">
        <v>2</v>
      </c>
      <c r="N16">
        <v>6</v>
      </c>
    </row>
    <row r="17" spans="1:14" x14ac:dyDescent="0.3">
      <c r="H17" t="s">
        <v>158</v>
      </c>
      <c r="I17" t="s">
        <v>104</v>
      </c>
      <c r="J17" t="s">
        <v>105</v>
      </c>
      <c r="K17" t="s">
        <v>106</v>
      </c>
      <c r="L17" t="s">
        <v>107</v>
      </c>
      <c r="M17" t="s">
        <v>111</v>
      </c>
      <c r="N17" t="s">
        <v>112</v>
      </c>
    </row>
    <row r="18" spans="1:14" x14ac:dyDescent="0.3">
      <c r="A18" t="s">
        <v>57</v>
      </c>
      <c r="B18">
        <f>posttest!AQ16</f>
        <v>8</v>
      </c>
      <c r="C18" s="51">
        <f>pretest!AQ16</f>
        <v>3</v>
      </c>
      <c r="D18">
        <f>(B18-C18)/(B2-C18)</f>
        <v>0.7142857142857143</v>
      </c>
      <c r="E18">
        <f>posttest!AR16</f>
        <v>5</v>
      </c>
      <c r="F18">
        <f>pretest!AR16</f>
        <v>3</v>
      </c>
      <c r="G18">
        <f>(E18-F18)/(E2-F18)</f>
        <v>0.4</v>
      </c>
      <c r="H18" t="s">
        <v>57</v>
      </c>
      <c r="I18">
        <f>posttest!AU16</f>
        <v>2</v>
      </c>
      <c r="J18">
        <f>posttest!AV16</f>
        <v>2</v>
      </c>
      <c r="K18">
        <f>posttest!AW16</f>
        <v>1</v>
      </c>
      <c r="L18">
        <f>posttest!AX16</f>
        <v>5</v>
      </c>
      <c r="M18">
        <f>posttest!AY16</f>
        <v>1</v>
      </c>
      <c r="N18">
        <f>posttest!AZ16</f>
        <v>4</v>
      </c>
    </row>
    <row r="19" spans="1:14" x14ac:dyDescent="0.3">
      <c r="A19" t="s">
        <v>58</v>
      </c>
      <c r="B19">
        <f>posttest!AQ17</f>
        <v>7</v>
      </c>
      <c r="C19" s="51">
        <f>pretest!AQ17</f>
        <v>4</v>
      </c>
      <c r="D19">
        <f>(B19-C19)/(B2-C19)</f>
        <v>0.5</v>
      </c>
      <c r="E19">
        <f>posttest!AR17</f>
        <v>6</v>
      </c>
      <c r="F19">
        <f>pretest!AR17</f>
        <v>3</v>
      </c>
      <c r="G19">
        <f>(E19-F19)/(E2-F19)</f>
        <v>0.6</v>
      </c>
      <c r="H19" t="s">
        <v>58</v>
      </c>
      <c r="I19">
        <f>posttest!AU17</f>
        <v>2</v>
      </c>
      <c r="J19">
        <f>posttest!AV17</f>
        <v>1</v>
      </c>
      <c r="K19">
        <f>posttest!AW17</f>
        <v>2</v>
      </c>
      <c r="L19">
        <f>posttest!AX17</f>
        <v>4</v>
      </c>
      <c r="M19">
        <f>posttest!AY17</f>
        <v>2</v>
      </c>
      <c r="N19">
        <f>posttest!AZ17</f>
        <v>4</v>
      </c>
    </row>
    <row r="20" spans="1:14" x14ac:dyDescent="0.3">
      <c r="A20" t="s">
        <v>59</v>
      </c>
      <c r="B20">
        <f>posttest!AQ18</f>
        <v>7</v>
      </c>
      <c r="C20" s="51">
        <f>pretest!AQ18</f>
        <v>4</v>
      </c>
      <c r="D20">
        <f>(B20-C20)/(B2-C20)</f>
        <v>0.5</v>
      </c>
      <c r="E20">
        <f>posttest!AR18</f>
        <v>5</v>
      </c>
      <c r="F20">
        <f>pretest!AR18</f>
        <v>3</v>
      </c>
      <c r="G20">
        <f>(E20-F20)/(E2-F20)</f>
        <v>0.4</v>
      </c>
      <c r="H20" t="s">
        <v>59</v>
      </c>
      <c r="I20">
        <f>posttest!AU18</f>
        <v>2</v>
      </c>
      <c r="J20">
        <f>posttest!AV18</f>
        <v>2</v>
      </c>
      <c r="K20">
        <f>posttest!AW18</f>
        <v>2</v>
      </c>
      <c r="L20">
        <f>posttest!AX18</f>
        <v>3</v>
      </c>
      <c r="M20">
        <f>posttest!AY18</f>
        <v>2</v>
      </c>
      <c r="N20">
        <f>posttest!AZ18</f>
        <v>3</v>
      </c>
    </row>
    <row r="21" spans="1:14" x14ac:dyDescent="0.3">
      <c r="A21" t="s">
        <v>60</v>
      </c>
      <c r="B21">
        <f>posttest!AQ19</f>
        <v>7</v>
      </c>
      <c r="C21" s="51">
        <f>pretest!AQ19</f>
        <v>3</v>
      </c>
      <c r="D21">
        <f>(B21-C21)/(B2-C21)</f>
        <v>0.5714285714285714</v>
      </c>
      <c r="E21">
        <f>posttest!AR19</f>
        <v>6</v>
      </c>
      <c r="F21">
        <f>pretest!AR19</f>
        <v>3</v>
      </c>
      <c r="G21">
        <f>(E21-F21)/(E2-F21)</f>
        <v>0.6</v>
      </c>
      <c r="H21" t="s">
        <v>60</v>
      </c>
      <c r="I21">
        <f>posttest!AU19</f>
        <v>2</v>
      </c>
      <c r="J21">
        <f>posttest!AV19</f>
        <v>1</v>
      </c>
      <c r="K21">
        <f>posttest!AW19</f>
        <v>2</v>
      </c>
      <c r="L21">
        <f>posttest!AX19</f>
        <v>4</v>
      </c>
      <c r="M21">
        <f>posttest!AY19</f>
        <v>2</v>
      </c>
      <c r="N21">
        <f>posttest!AZ19</f>
        <v>4</v>
      </c>
    </row>
    <row r="22" spans="1:14" x14ac:dyDescent="0.3">
      <c r="A22" t="s">
        <v>61</v>
      </c>
      <c r="B22">
        <f>posttest!AQ20</f>
        <v>7</v>
      </c>
      <c r="C22" s="51">
        <f>pretest!AQ20</f>
        <v>4</v>
      </c>
      <c r="D22">
        <f>(B22-C22)/(B2-C22)</f>
        <v>0.5</v>
      </c>
      <c r="E22">
        <f>posttest!AR20</f>
        <v>7</v>
      </c>
      <c r="F22">
        <f>pretest!AR20</f>
        <v>3</v>
      </c>
      <c r="G22">
        <f>(E22-F22)/(E2-F22)</f>
        <v>0.8</v>
      </c>
      <c r="H22" t="s">
        <v>61</v>
      </c>
      <c r="I22">
        <f>posttest!AU20</f>
        <v>2</v>
      </c>
      <c r="J22">
        <f>posttest!AV20</f>
        <v>1</v>
      </c>
      <c r="K22">
        <f>posttest!AW20</f>
        <v>2</v>
      </c>
      <c r="L22">
        <f>posttest!AX20</f>
        <v>4</v>
      </c>
      <c r="M22">
        <f>posttest!AY20</f>
        <v>2</v>
      </c>
      <c r="N22">
        <f>posttest!AZ20</f>
        <v>5</v>
      </c>
    </row>
    <row r="23" spans="1:14" x14ac:dyDescent="0.3">
      <c r="A23" t="s">
        <v>62</v>
      </c>
      <c r="B23">
        <f>posttest!AQ21</f>
        <v>6</v>
      </c>
      <c r="C23" s="51">
        <f>pretest!AQ21</f>
        <v>3</v>
      </c>
      <c r="D23">
        <f>(B23-C23)/(B2-C23)</f>
        <v>0.42857142857142855</v>
      </c>
      <c r="E23">
        <f>posttest!AR21</f>
        <v>6</v>
      </c>
      <c r="F23">
        <f>pretest!AR21</f>
        <v>3</v>
      </c>
      <c r="G23">
        <f>(E23-F23)/(E2-F23)</f>
        <v>0.6</v>
      </c>
      <c r="H23" t="s">
        <v>62</v>
      </c>
      <c r="I23">
        <f>posttest!AU21</f>
        <v>2</v>
      </c>
      <c r="J23">
        <f>posttest!AV21</f>
        <v>2</v>
      </c>
      <c r="K23">
        <f>posttest!AW21</f>
        <v>2</v>
      </c>
      <c r="L23">
        <f>posttest!AX21</f>
        <v>2</v>
      </c>
      <c r="M23">
        <f>posttest!AY21</f>
        <v>2</v>
      </c>
      <c r="N23">
        <f>posttest!AZ21</f>
        <v>4</v>
      </c>
    </row>
    <row r="24" spans="1:14" x14ac:dyDescent="0.3">
      <c r="A24" t="s">
        <v>63</v>
      </c>
      <c r="B24">
        <f>posttest!AQ22</f>
        <v>7</v>
      </c>
      <c r="C24" s="51">
        <f>pretest!AQ22</f>
        <v>4</v>
      </c>
      <c r="D24">
        <f>(B24-C24)/(B2-C24)</f>
        <v>0.5</v>
      </c>
      <c r="E24">
        <f>posttest!AR22</f>
        <v>6</v>
      </c>
      <c r="F24">
        <f>pretest!AR22</f>
        <v>3</v>
      </c>
      <c r="G24">
        <f>(E24-F24)/(E2-F24)</f>
        <v>0.6</v>
      </c>
      <c r="H24" t="s">
        <v>63</v>
      </c>
      <c r="I24">
        <f>posttest!AU22</f>
        <v>2</v>
      </c>
      <c r="J24">
        <f>posttest!AV22</f>
        <v>1</v>
      </c>
      <c r="K24">
        <f>posttest!AW22</f>
        <v>2</v>
      </c>
      <c r="L24">
        <f>posttest!AX22</f>
        <v>4</v>
      </c>
      <c r="M24">
        <f>posttest!AY22</f>
        <v>2</v>
      </c>
      <c r="N24">
        <f>posttest!AZ22</f>
        <v>4</v>
      </c>
    </row>
    <row r="25" spans="1:14" x14ac:dyDescent="0.3">
      <c r="A25" t="s">
        <v>64</v>
      </c>
      <c r="B25">
        <f>posttest!AQ23</f>
        <v>6</v>
      </c>
      <c r="C25" s="51">
        <f>pretest!AQ23</f>
        <v>3</v>
      </c>
      <c r="D25">
        <f>(B25-C25)/(B2-C25)</f>
        <v>0.42857142857142855</v>
      </c>
      <c r="E25">
        <f>posttest!AR23</f>
        <v>7</v>
      </c>
      <c r="F25">
        <f>pretest!AR23</f>
        <v>3</v>
      </c>
      <c r="G25">
        <f>(E25-F25)/(E2-F25)</f>
        <v>0.8</v>
      </c>
      <c r="H25" t="s">
        <v>64</v>
      </c>
      <c r="I25">
        <f>posttest!AU23</f>
        <v>2</v>
      </c>
      <c r="J25">
        <f>posttest!AV23</f>
        <v>2</v>
      </c>
      <c r="K25">
        <f>posttest!AW23</f>
        <v>2</v>
      </c>
      <c r="L25">
        <f>posttest!AX23</f>
        <v>2</v>
      </c>
      <c r="M25">
        <f>posttest!AY23</f>
        <v>2</v>
      </c>
      <c r="N25">
        <f>posttest!AZ23</f>
        <v>5</v>
      </c>
    </row>
    <row r="26" spans="1:14" x14ac:dyDescent="0.3">
      <c r="A26" t="s">
        <v>65</v>
      </c>
      <c r="B26">
        <f>posttest!AQ24</f>
        <v>6</v>
      </c>
      <c r="C26" s="51">
        <f>pretest!AQ24</f>
        <v>4</v>
      </c>
      <c r="D26">
        <f>(B26-C26)/(B2-C26)</f>
        <v>0.33333333333333331</v>
      </c>
      <c r="E26">
        <f>posttest!AR24</f>
        <v>6</v>
      </c>
      <c r="F26">
        <f>pretest!AR24</f>
        <v>3</v>
      </c>
      <c r="G26">
        <f>(E26-F26)/(E2-F26)</f>
        <v>0.6</v>
      </c>
      <c r="H26" t="s">
        <v>65</v>
      </c>
      <c r="I26">
        <f>posttest!AU24</f>
        <v>2</v>
      </c>
      <c r="J26">
        <f>posttest!AV24</f>
        <v>2</v>
      </c>
      <c r="K26">
        <f>posttest!AW24</f>
        <v>2</v>
      </c>
      <c r="L26">
        <f>posttest!AX24</f>
        <v>2</v>
      </c>
      <c r="M26">
        <f>posttest!AY24</f>
        <v>2</v>
      </c>
      <c r="N26">
        <f>posttest!AZ24</f>
        <v>4</v>
      </c>
    </row>
    <row r="27" spans="1:14" x14ac:dyDescent="0.3">
      <c r="A27" t="s">
        <v>66</v>
      </c>
      <c r="B27">
        <f>posttest!AQ25</f>
        <v>7</v>
      </c>
      <c r="C27" s="51">
        <f>pretest!AQ25</f>
        <v>3</v>
      </c>
      <c r="D27">
        <f>(B27-C27)/(B2-C27)</f>
        <v>0.5714285714285714</v>
      </c>
      <c r="E27">
        <f>posttest!AR25</f>
        <v>6</v>
      </c>
      <c r="F27">
        <f>pretest!AR25</f>
        <v>3</v>
      </c>
      <c r="G27">
        <f>(E27-F27)/(E2-F27)</f>
        <v>0.6</v>
      </c>
      <c r="H27" t="s">
        <v>66</v>
      </c>
      <c r="I27">
        <f>posttest!AU25</f>
        <v>1</v>
      </c>
      <c r="J27">
        <f>posttest!AV25</f>
        <v>2</v>
      </c>
      <c r="K27">
        <f>posttest!AW25</f>
        <v>1</v>
      </c>
      <c r="L27">
        <f>posttest!AX25</f>
        <v>4</v>
      </c>
      <c r="M27">
        <f>posttest!AY25</f>
        <v>1</v>
      </c>
      <c r="N27">
        <f>posttest!AZ25</f>
        <v>5</v>
      </c>
    </row>
    <row r="28" spans="1:14" x14ac:dyDescent="0.3">
      <c r="A28" t="s">
        <v>67</v>
      </c>
      <c r="B28">
        <f>posttest!AQ26</f>
        <v>8</v>
      </c>
      <c r="C28" s="51">
        <f>pretest!AQ26</f>
        <v>3</v>
      </c>
      <c r="D28">
        <f>(B28-C28)/(B2-C28)</f>
        <v>0.7142857142857143</v>
      </c>
      <c r="E28">
        <f>posttest!AR26</f>
        <v>5</v>
      </c>
      <c r="F28">
        <f>pretest!AR26</f>
        <v>3</v>
      </c>
      <c r="G28">
        <f>(E28-F28)/(E2-F28)</f>
        <v>0.4</v>
      </c>
      <c r="H28" t="s">
        <v>67</v>
      </c>
      <c r="I28">
        <f>posttest!AU26</f>
        <v>1</v>
      </c>
      <c r="J28">
        <f>posttest!AV26</f>
        <v>2</v>
      </c>
      <c r="K28">
        <f>posttest!AW26</f>
        <v>1</v>
      </c>
      <c r="L28">
        <f>posttest!AX26</f>
        <v>5</v>
      </c>
      <c r="M28">
        <f>posttest!AY26</f>
        <v>1</v>
      </c>
      <c r="N28">
        <f>posttest!AZ26</f>
        <v>4</v>
      </c>
    </row>
    <row r="29" spans="1:14" x14ac:dyDescent="0.3">
      <c r="A29" t="s">
        <v>68</v>
      </c>
      <c r="B29">
        <f>posttest!AQ27</f>
        <v>7</v>
      </c>
      <c r="C29" s="51">
        <f>pretest!AQ27</f>
        <v>4</v>
      </c>
      <c r="D29">
        <f>(B29-C29)/(B2-C29)</f>
        <v>0.5</v>
      </c>
      <c r="E29">
        <f>posttest!AR27</f>
        <v>6</v>
      </c>
      <c r="F29">
        <f>pretest!AR27</f>
        <v>3</v>
      </c>
      <c r="G29">
        <f>(E29-F29)/(E2-F29)</f>
        <v>0.6</v>
      </c>
      <c r="H29" t="s">
        <v>68</v>
      </c>
      <c r="I29">
        <f>posttest!AU27</f>
        <v>1</v>
      </c>
      <c r="J29">
        <f>posttest!AV27</f>
        <v>2</v>
      </c>
      <c r="K29">
        <f>posttest!AW27</f>
        <v>1</v>
      </c>
      <c r="L29">
        <f>posttest!AX27</f>
        <v>4</v>
      </c>
      <c r="M29">
        <f>posttest!AY27</f>
        <v>1</v>
      </c>
      <c r="N29">
        <f>posttest!AZ27</f>
        <v>5</v>
      </c>
    </row>
    <row r="30" spans="1:14" x14ac:dyDescent="0.3">
      <c r="A30" t="s">
        <v>69</v>
      </c>
      <c r="B30">
        <f>posttest!AQ28</f>
        <v>7</v>
      </c>
      <c r="C30" s="51">
        <f>pretest!AQ28</f>
        <v>4</v>
      </c>
      <c r="D30">
        <f>(B30-C30)/(B2-C30)</f>
        <v>0.5</v>
      </c>
      <c r="E30">
        <f>posttest!AR28</f>
        <v>6</v>
      </c>
      <c r="F30">
        <f>pretest!AR28</f>
        <v>3</v>
      </c>
      <c r="G30">
        <f>(E30-F30)/(E2-F30)</f>
        <v>0.6</v>
      </c>
      <c r="H30" t="s">
        <v>69</v>
      </c>
      <c r="I30">
        <f>posttest!AU28</f>
        <v>0</v>
      </c>
      <c r="J30">
        <f>posttest!AV28</f>
        <v>2</v>
      </c>
      <c r="K30">
        <f>posttest!AW28</f>
        <v>1</v>
      </c>
      <c r="L30">
        <f>posttest!AX28</f>
        <v>4</v>
      </c>
      <c r="M30">
        <f>posttest!AY28</f>
        <v>1</v>
      </c>
      <c r="N30">
        <f>posttest!AZ28</f>
        <v>5</v>
      </c>
    </row>
    <row r="31" spans="1:14" x14ac:dyDescent="0.3">
      <c r="A31" t="s">
        <v>70</v>
      </c>
      <c r="B31">
        <f>posttest!AQ29</f>
        <v>7</v>
      </c>
      <c r="C31" s="51">
        <f>pretest!AQ29</f>
        <v>3</v>
      </c>
      <c r="D31">
        <f>(B31-C31)/(B2-C31)</f>
        <v>0.5714285714285714</v>
      </c>
      <c r="E31">
        <f>posttest!AR29</f>
        <v>7</v>
      </c>
      <c r="F31">
        <f>pretest!AR29</f>
        <v>3</v>
      </c>
      <c r="G31">
        <f>(E31-F31)/(E2-F31)</f>
        <v>0.8</v>
      </c>
      <c r="H31" t="s">
        <v>70</v>
      </c>
      <c r="I31">
        <f>posttest!AU29</f>
        <v>1</v>
      </c>
      <c r="J31">
        <f>posttest!AV29</f>
        <v>2</v>
      </c>
      <c r="K31">
        <f>posttest!AW29</f>
        <v>2</v>
      </c>
      <c r="L31">
        <f>posttest!AX29</f>
        <v>4</v>
      </c>
      <c r="M31">
        <f>posttest!AY29</f>
        <v>2</v>
      </c>
      <c r="N31">
        <f>posttest!AZ29</f>
        <v>5</v>
      </c>
    </row>
    <row r="32" spans="1:14" x14ac:dyDescent="0.3">
      <c r="A32" t="s">
        <v>71</v>
      </c>
      <c r="B32">
        <f>posttest!AQ30</f>
        <v>7</v>
      </c>
      <c r="C32" s="51">
        <f>pretest!AQ30</f>
        <v>3</v>
      </c>
      <c r="D32">
        <f>(B32-C32)/(B2-C32)</f>
        <v>0.5714285714285714</v>
      </c>
      <c r="E32">
        <f>posttest!AR30</f>
        <v>6</v>
      </c>
      <c r="F32">
        <f>pretest!AR30</f>
        <v>3</v>
      </c>
      <c r="G32">
        <f>(E32-F32)/(E2-F32)</f>
        <v>0.6</v>
      </c>
      <c r="H32" t="s">
        <v>71</v>
      </c>
      <c r="I32">
        <f>posttest!AU30</f>
        <v>1</v>
      </c>
      <c r="J32">
        <f>posttest!AV30</f>
        <v>2</v>
      </c>
      <c r="K32">
        <f>posttest!AW30</f>
        <v>1</v>
      </c>
      <c r="L32">
        <f>posttest!AX30</f>
        <v>4</v>
      </c>
      <c r="M32">
        <f>posttest!AY30</f>
        <v>1</v>
      </c>
      <c r="N32">
        <f>posttest!AZ30</f>
        <v>5</v>
      </c>
    </row>
    <row r="33" spans="1:14" x14ac:dyDescent="0.3">
      <c r="A33" t="s">
        <v>72</v>
      </c>
      <c r="B33">
        <f>posttest!AQ31</f>
        <v>8</v>
      </c>
      <c r="C33" s="51">
        <f>pretest!AQ31</f>
        <v>4</v>
      </c>
      <c r="D33">
        <f>(B33-C33)/(B2-C33)</f>
        <v>0.66666666666666663</v>
      </c>
      <c r="E33">
        <f>posttest!AR31</f>
        <v>7</v>
      </c>
      <c r="F33">
        <f>pretest!AR31</f>
        <v>3</v>
      </c>
      <c r="G33">
        <f>(E33-F33)/(E2-F33)</f>
        <v>0.8</v>
      </c>
      <c r="H33" t="s">
        <v>72</v>
      </c>
      <c r="I33">
        <f>posttest!AU31</f>
        <v>1</v>
      </c>
      <c r="J33">
        <f>posttest!AV31</f>
        <v>2</v>
      </c>
      <c r="K33">
        <f>posttest!AW31</f>
        <v>2</v>
      </c>
      <c r="L33">
        <f>posttest!AX31</f>
        <v>5</v>
      </c>
      <c r="M33">
        <f>posttest!AY31</f>
        <v>2</v>
      </c>
      <c r="N33">
        <f>posttest!AZ31</f>
        <v>5</v>
      </c>
    </row>
    <row r="34" spans="1:14" x14ac:dyDescent="0.3">
      <c r="A34" t="s">
        <v>73</v>
      </c>
      <c r="B34">
        <f>posttest!AQ32</f>
        <v>7</v>
      </c>
      <c r="C34" s="51">
        <f>pretest!AQ32</f>
        <v>4</v>
      </c>
      <c r="D34">
        <f>(B34-C34)/(B2-C34)</f>
        <v>0.5</v>
      </c>
      <c r="E34">
        <f>posttest!AR32</f>
        <v>5</v>
      </c>
      <c r="F34">
        <f>pretest!AR32</f>
        <v>3</v>
      </c>
      <c r="G34">
        <f>(E34-F34)/(E2-F34)</f>
        <v>0.4</v>
      </c>
      <c r="H34" t="s">
        <v>73</v>
      </c>
      <c r="I34">
        <f>posttest!AU32</f>
        <v>0</v>
      </c>
      <c r="J34">
        <f>posttest!AV32</f>
        <v>2</v>
      </c>
      <c r="K34">
        <f>posttest!AW32</f>
        <v>1</v>
      </c>
      <c r="L34">
        <f>posttest!AX32</f>
        <v>4</v>
      </c>
      <c r="M34">
        <f>posttest!AY32</f>
        <v>1</v>
      </c>
      <c r="N34">
        <f>posttest!AZ32</f>
        <v>4</v>
      </c>
    </row>
    <row r="35" spans="1:14" x14ac:dyDescent="0.3">
      <c r="A35" t="s">
        <v>74</v>
      </c>
      <c r="B35">
        <f>posttest!AQ33</f>
        <v>7</v>
      </c>
      <c r="C35" s="51">
        <f>pretest!AQ33</f>
        <v>4</v>
      </c>
      <c r="D35">
        <f>(B35-C35)/(B2-C35)</f>
        <v>0.5</v>
      </c>
      <c r="E35">
        <f>posttest!AR33</f>
        <v>6</v>
      </c>
      <c r="F35">
        <f>pretest!AR33</f>
        <v>3</v>
      </c>
      <c r="G35">
        <f>(E35-F35)/(E2-F35)</f>
        <v>0.6</v>
      </c>
      <c r="H35" t="s">
        <v>74</v>
      </c>
      <c r="I35">
        <f>posttest!AU33</f>
        <v>1</v>
      </c>
      <c r="J35">
        <f>posttest!AV33</f>
        <v>2</v>
      </c>
      <c r="K35">
        <f>posttest!AW33</f>
        <v>1</v>
      </c>
      <c r="L35">
        <f>posttest!AX33</f>
        <v>4</v>
      </c>
      <c r="M35">
        <f>posttest!AY33</f>
        <v>1</v>
      </c>
      <c r="N35">
        <f>posttest!AZ33</f>
        <v>5</v>
      </c>
    </row>
    <row r="36" spans="1:14" x14ac:dyDescent="0.3">
      <c r="A36" t="s">
        <v>75</v>
      </c>
      <c r="B36">
        <f>posttest!AQ34</f>
        <v>7</v>
      </c>
      <c r="C36" s="51">
        <f>pretest!AQ34</f>
        <v>2</v>
      </c>
      <c r="D36">
        <f>(B36-C36)/(B2-C36)</f>
        <v>0.625</v>
      </c>
      <c r="E36">
        <f>posttest!AR34</f>
        <v>6</v>
      </c>
      <c r="F36">
        <f>pretest!AR34</f>
        <v>3</v>
      </c>
      <c r="G36">
        <f>(E36-F36)/(E2-F36)</f>
        <v>0.6</v>
      </c>
      <c r="H36" t="s">
        <v>75</v>
      </c>
      <c r="I36">
        <f>posttest!AU34</f>
        <v>0</v>
      </c>
      <c r="J36">
        <f>posttest!AV34</f>
        <v>2</v>
      </c>
      <c r="K36">
        <f>posttest!AW34</f>
        <v>1</v>
      </c>
      <c r="L36">
        <f>posttest!AX34</f>
        <v>4</v>
      </c>
      <c r="M36">
        <f>posttest!AY34</f>
        <v>1</v>
      </c>
      <c r="N36">
        <f>posttest!AZ34</f>
        <v>5</v>
      </c>
    </row>
    <row r="37" spans="1:14" x14ac:dyDescent="0.3">
      <c r="A37" t="s">
        <v>91</v>
      </c>
      <c r="B37">
        <f>posttest!AQ35</f>
        <v>8</v>
      </c>
      <c r="C37" s="51">
        <f>pretest!AQ35</f>
        <v>3</v>
      </c>
      <c r="D37">
        <f>(B37-C37)/(B2-C37)</f>
        <v>0.7142857142857143</v>
      </c>
      <c r="E37">
        <f>posttest!AR35</f>
        <v>6</v>
      </c>
      <c r="F37">
        <f>pretest!AR35</f>
        <v>3</v>
      </c>
      <c r="G37">
        <f>(E37-F37)/(E2-F37)</f>
        <v>0.6</v>
      </c>
      <c r="H37" t="s">
        <v>91</v>
      </c>
      <c r="I37">
        <f>posttest!AU35</f>
        <v>0</v>
      </c>
      <c r="J37">
        <f>posttest!AV35</f>
        <v>2</v>
      </c>
      <c r="K37">
        <f>posttest!AW35</f>
        <v>1</v>
      </c>
      <c r="L37">
        <f>posttest!AX35</f>
        <v>5</v>
      </c>
      <c r="M37">
        <f>posttest!AY35</f>
        <v>1</v>
      </c>
      <c r="N37">
        <f>posttest!AZ35</f>
        <v>5</v>
      </c>
    </row>
    <row r="38" spans="1:14" x14ac:dyDescent="0.3">
      <c r="A38" t="s">
        <v>114</v>
      </c>
      <c r="B38">
        <f>AVERAGE(B18:B37)</f>
        <v>7.05</v>
      </c>
      <c r="C38">
        <f t="shared" ref="C38:D38" si="6">AVERAGE(C18:C37)</f>
        <v>3.45</v>
      </c>
      <c r="D38">
        <f t="shared" si="6"/>
        <v>0.54553571428571412</v>
      </c>
      <c r="E38">
        <f t="shared" ref="E38:N38" si="7">AVERAGE(E18:E37)</f>
        <v>6</v>
      </c>
      <c r="F38">
        <f t="shared" ref="F38" si="8">AVERAGE(F18:F37)</f>
        <v>3</v>
      </c>
      <c r="G38">
        <f t="shared" ref="G38" si="9">AVERAGE(G18:G37)</f>
        <v>0.59999999999999987</v>
      </c>
      <c r="I38" s="53">
        <f t="shared" si="7"/>
        <v>1.25</v>
      </c>
      <c r="J38" s="53">
        <f t="shared" si="7"/>
        <v>1.8</v>
      </c>
      <c r="K38" s="53">
        <f t="shared" si="7"/>
        <v>1.5</v>
      </c>
      <c r="L38" s="53">
        <f t="shared" si="7"/>
        <v>3.85</v>
      </c>
      <c r="M38" s="53">
        <f t="shared" si="7"/>
        <v>1.5</v>
      </c>
      <c r="N38" s="53">
        <f t="shared" si="7"/>
        <v>4.5</v>
      </c>
    </row>
    <row r="39" spans="1:14" x14ac:dyDescent="0.3">
      <c r="A39" t="s">
        <v>116</v>
      </c>
      <c r="B39">
        <f>B38/B2</f>
        <v>0.70499999999999996</v>
      </c>
      <c r="E39">
        <f>E38/E2</f>
        <v>0.75</v>
      </c>
      <c r="I39" s="53">
        <f t="shared" ref="I39:N39" si="10">I38/I2</f>
        <v>0.625</v>
      </c>
      <c r="J39" s="53">
        <f t="shared" si="10"/>
        <v>0.9</v>
      </c>
      <c r="K39" s="53">
        <f t="shared" si="10"/>
        <v>0.75</v>
      </c>
      <c r="L39" s="53">
        <f t="shared" si="10"/>
        <v>0.64166666666666672</v>
      </c>
      <c r="M39" s="53">
        <f t="shared" si="10"/>
        <v>0.75</v>
      </c>
      <c r="N39" s="53">
        <f t="shared" si="10"/>
        <v>0.75</v>
      </c>
    </row>
    <row r="40" spans="1:14" x14ac:dyDescent="0.3">
      <c r="A40" t="s">
        <v>115</v>
      </c>
      <c r="B40">
        <f>B39*100</f>
        <v>70.5</v>
      </c>
      <c r="E40">
        <f t="shared" ref="E40:N40" si="11">E39*100</f>
        <v>75</v>
      </c>
      <c r="I40" s="53">
        <f t="shared" si="11"/>
        <v>62.5</v>
      </c>
      <c r="J40" s="53">
        <f t="shared" si="11"/>
        <v>90</v>
      </c>
      <c r="K40" s="53">
        <f t="shared" si="11"/>
        <v>75</v>
      </c>
      <c r="L40" s="53">
        <f t="shared" si="11"/>
        <v>64.166666666666671</v>
      </c>
      <c r="M40" s="53">
        <f t="shared" si="11"/>
        <v>75</v>
      </c>
      <c r="N40" s="53">
        <f t="shared" si="11"/>
        <v>75</v>
      </c>
    </row>
    <row r="41" spans="1:14" x14ac:dyDescent="0.3">
      <c r="I41" s="116" t="s">
        <v>159</v>
      </c>
      <c r="J41" s="116"/>
      <c r="K41" s="116"/>
      <c r="L41" s="116"/>
      <c r="M41" s="116"/>
      <c r="N41" s="116"/>
    </row>
    <row r="42" spans="1:14" x14ac:dyDescent="0.3">
      <c r="I42">
        <v>2</v>
      </c>
      <c r="J42">
        <v>2</v>
      </c>
      <c r="K42">
        <v>2</v>
      </c>
      <c r="L42">
        <v>6</v>
      </c>
      <c r="M42">
        <v>2</v>
      </c>
      <c r="N42">
        <v>6</v>
      </c>
    </row>
    <row r="43" spans="1:14" x14ac:dyDescent="0.3">
      <c r="H43" t="s">
        <v>158</v>
      </c>
      <c r="I43" t="s">
        <v>104</v>
      </c>
      <c r="J43" t="s">
        <v>105</v>
      </c>
      <c r="K43" t="s">
        <v>106</v>
      </c>
      <c r="L43" t="s">
        <v>107</v>
      </c>
      <c r="M43" t="s">
        <v>111</v>
      </c>
      <c r="N43" t="s">
        <v>112</v>
      </c>
    </row>
    <row r="44" spans="1:14" x14ac:dyDescent="0.3">
      <c r="A44" t="s">
        <v>76</v>
      </c>
      <c r="B44">
        <f>posttest!AQ36</f>
        <v>8</v>
      </c>
      <c r="C44">
        <f>pretest!AQ36</f>
        <v>2</v>
      </c>
      <c r="D44">
        <f>(B44-C44)/(B2-C44)</f>
        <v>0.75</v>
      </c>
      <c r="E44">
        <f>posttest!AR36</f>
        <v>6</v>
      </c>
      <c r="F44">
        <f>pretest!AR36</f>
        <v>2</v>
      </c>
      <c r="G44">
        <f>(E44-F44)/(E2-F44)</f>
        <v>0.66666666666666663</v>
      </c>
      <c r="H44" t="s">
        <v>76</v>
      </c>
      <c r="I44">
        <f>posttest!AU36</f>
        <v>0</v>
      </c>
      <c r="J44">
        <f>posttest!AV36</f>
        <v>2</v>
      </c>
      <c r="K44">
        <f>posttest!AW36</f>
        <v>1</v>
      </c>
      <c r="L44">
        <f>posttest!AX36</f>
        <v>5</v>
      </c>
      <c r="M44">
        <f>posttest!AY36</f>
        <v>1</v>
      </c>
      <c r="N44">
        <f>posttest!AZ36</f>
        <v>5</v>
      </c>
    </row>
    <row r="45" spans="1:14" x14ac:dyDescent="0.3">
      <c r="A45" t="s">
        <v>77</v>
      </c>
      <c r="B45">
        <f>posttest!AQ37</f>
        <v>6</v>
      </c>
      <c r="C45">
        <f>pretest!AQ37</f>
        <v>2</v>
      </c>
      <c r="D45">
        <f>(B45-C45)/(B2-C45)</f>
        <v>0.5</v>
      </c>
      <c r="E45">
        <f>posttest!AR37</f>
        <v>5</v>
      </c>
      <c r="F45">
        <f>pretest!AR37</f>
        <v>3</v>
      </c>
      <c r="G45">
        <f>(E45-F45)/(E2-F45)</f>
        <v>0.4</v>
      </c>
      <c r="H45" t="s">
        <v>77</v>
      </c>
      <c r="I45">
        <f>posttest!AU37</f>
        <v>0</v>
      </c>
      <c r="J45">
        <f>posttest!AV37</f>
        <v>1</v>
      </c>
      <c r="K45">
        <f>posttest!AW37</f>
        <v>1</v>
      </c>
      <c r="L45">
        <f>posttest!AX37</f>
        <v>4</v>
      </c>
      <c r="M45">
        <f>posttest!AY37</f>
        <v>1</v>
      </c>
      <c r="N45">
        <f>posttest!AZ37</f>
        <v>4</v>
      </c>
    </row>
    <row r="46" spans="1:14" x14ac:dyDescent="0.3">
      <c r="A46" t="s">
        <v>78</v>
      </c>
      <c r="B46">
        <f>posttest!AQ38</f>
        <v>8</v>
      </c>
      <c r="C46">
        <f>pretest!AQ38</f>
        <v>2</v>
      </c>
      <c r="D46">
        <f>(B46-C46)/(B2-C46)</f>
        <v>0.75</v>
      </c>
      <c r="E46">
        <f>posttest!AR38</f>
        <v>6</v>
      </c>
      <c r="F46">
        <f>pretest!AR38</f>
        <v>2</v>
      </c>
      <c r="G46">
        <f>(E46-F46)/(E2-F46)</f>
        <v>0.66666666666666663</v>
      </c>
      <c r="H46" t="s">
        <v>78</v>
      </c>
      <c r="I46">
        <f>posttest!AU38</f>
        <v>1</v>
      </c>
      <c r="J46">
        <f>posttest!AV38</f>
        <v>2</v>
      </c>
      <c r="K46">
        <f>posttest!AW38</f>
        <v>1</v>
      </c>
      <c r="L46">
        <f>posttest!AX38</f>
        <v>4</v>
      </c>
      <c r="M46">
        <f>posttest!AY38</f>
        <v>1</v>
      </c>
      <c r="N46">
        <f>posttest!AZ38</f>
        <v>5</v>
      </c>
    </row>
    <row r="47" spans="1:14" x14ac:dyDescent="0.3">
      <c r="A47" t="s">
        <v>79</v>
      </c>
      <c r="B47">
        <f>posttest!AQ39</f>
        <v>6</v>
      </c>
      <c r="C47">
        <f>pretest!AQ39</f>
        <v>2</v>
      </c>
      <c r="D47">
        <f>(B47-C47)/(B2-C47)</f>
        <v>0.5</v>
      </c>
      <c r="E47">
        <f>posttest!AR39</f>
        <v>5</v>
      </c>
      <c r="F47">
        <f>pretest!AR39</f>
        <v>3</v>
      </c>
      <c r="G47">
        <f>(E47-F47)/(E2-F47)</f>
        <v>0.4</v>
      </c>
      <c r="H47" t="s">
        <v>79</v>
      </c>
      <c r="I47">
        <f>posttest!AU39</f>
        <v>0</v>
      </c>
      <c r="J47">
        <f>posttest!AV39</f>
        <v>2</v>
      </c>
      <c r="K47">
        <f>posttest!AW39</f>
        <v>1</v>
      </c>
      <c r="L47">
        <f>posttest!AX39</f>
        <v>3</v>
      </c>
      <c r="M47">
        <f>posttest!AY39</f>
        <v>1</v>
      </c>
      <c r="N47">
        <f>posttest!AZ39</f>
        <v>4</v>
      </c>
    </row>
    <row r="48" spans="1:14" x14ac:dyDescent="0.3">
      <c r="A48" t="s">
        <v>80</v>
      </c>
      <c r="B48">
        <f>posttest!AQ40</f>
        <v>6</v>
      </c>
      <c r="C48">
        <f>pretest!AQ40</f>
        <v>2</v>
      </c>
      <c r="D48">
        <f>(B48-C48)/(B2-C48)</f>
        <v>0.5</v>
      </c>
      <c r="E48">
        <f>posttest!AR40</f>
        <v>5</v>
      </c>
      <c r="F48">
        <f>pretest!AR40</f>
        <v>2</v>
      </c>
      <c r="G48">
        <f>(E48-F48)/(E2-F48)</f>
        <v>0.5</v>
      </c>
      <c r="H48" t="s">
        <v>80</v>
      </c>
      <c r="I48">
        <f>posttest!AU40</f>
        <v>0</v>
      </c>
      <c r="J48">
        <f>posttest!AV40</f>
        <v>1</v>
      </c>
      <c r="K48">
        <f>posttest!AW40</f>
        <v>1</v>
      </c>
      <c r="L48">
        <f>posttest!AX40</f>
        <v>4</v>
      </c>
      <c r="M48">
        <f>posttest!AY40</f>
        <v>1</v>
      </c>
      <c r="N48">
        <f>posttest!AZ40</f>
        <v>4</v>
      </c>
    </row>
    <row r="49" spans="1:14" x14ac:dyDescent="0.3">
      <c r="A49" t="s">
        <v>81</v>
      </c>
      <c r="B49">
        <f>posttest!AQ41</f>
        <v>7</v>
      </c>
      <c r="C49">
        <f>pretest!AQ41</f>
        <v>2</v>
      </c>
      <c r="D49">
        <f>(B49-C49)/(B2-C49)</f>
        <v>0.625</v>
      </c>
      <c r="E49">
        <f>posttest!AR41</f>
        <v>7</v>
      </c>
      <c r="F49">
        <f>pretest!AR41</f>
        <v>2</v>
      </c>
      <c r="G49">
        <f>(E49-F49)/(E2-F49)</f>
        <v>0.83333333333333337</v>
      </c>
      <c r="H49" t="s">
        <v>81</v>
      </c>
      <c r="I49">
        <f>posttest!AU41</f>
        <v>1</v>
      </c>
      <c r="J49">
        <f>posttest!AV41</f>
        <v>1</v>
      </c>
      <c r="K49">
        <f>posttest!AW41</f>
        <v>1</v>
      </c>
      <c r="L49">
        <f>posttest!AX41</f>
        <v>4</v>
      </c>
      <c r="M49">
        <f>posttest!AY41</f>
        <v>1</v>
      </c>
      <c r="N49">
        <f>posttest!AZ41</f>
        <v>6</v>
      </c>
    </row>
    <row r="50" spans="1:14" x14ac:dyDescent="0.3">
      <c r="A50" t="s">
        <v>82</v>
      </c>
      <c r="B50">
        <f>posttest!AQ42</f>
        <v>6</v>
      </c>
      <c r="C50">
        <f>pretest!AQ42</f>
        <v>2</v>
      </c>
      <c r="D50">
        <f>(B50-C50)/(B2-C50)</f>
        <v>0.5</v>
      </c>
      <c r="E50">
        <f>posttest!AR42</f>
        <v>5</v>
      </c>
      <c r="F50">
        <f>pretest!AR42</f>
        <v>3</v>
      </c>
      <c r="G50">
        <f>(E50-F50)/(E2-F50)</f>
        <v>0.4</v>
      </c>
      <c r="H50" t="s">
        <v>82</v>
      </c>
      <c r="I50">
        <f>posttest!AU42</f>
        <v>0</v>
      </c>
      <c r="J50">
        <f>posttest!AV42</f>
        <v>1</v>
      </c>
      <c r="K50">
        <f>posttest!AW42</f>
        <v>1</v>
      </c>
      <c r="L50">
        <f>posttest!AX42</f>
        <v>4</v>
      </c>
      <c r="M50">
        <f>posttest!AY42</f>
        <v>1</v>
      </c>
      <c r="N50">
        <f>posttest!AZ42</f>
        <v>4</v>
      </c>
    </row>
    <row r="51" spans="1:14" x14ac:dyDescent="0.3">
      <c r="A51" t="s">
        <v>83</v>
      </c>
      <c r="B51">
        <f>posttest!AQ43</f>
        <v>6</v>
      </c>
      <c r="C51">
        <f>pretest!AQ43</f>
        <v>2</v>
      </c>
      <c r="D51">
        <f>(B51-C51)/(B2-C51)</f>
        <v>0.5</v>
      </c>
      <c r="E51">
        <f>posttest!AR43</f>
        <v>6</v>
      </c>
      <c r="F51">
        <f>pretest!AR43</f>
        <v>2</v>
      </c>
      <c r="G51">
        <f>(E51-F51)/(E2-F51)</f>
        <v>0.66666666666666663</v>
      </c>
      <c r="H51" t="s">
        <v>83</v>
      </c>
      <c r="I51">
        <f>posttest!AU43</f>
        <v>0</v>
      </c>
      <c r="J51">
        <f>posttest!AV43</f>
        <v>1</v>
      </c>
      <c r="K51">
        <f>posttest!AW43</f>
        <v>1</v>
      </c>
      <c r="L51">
        <f>posttest!AX43</f>
        <v>4</v>
      </c>
      <c r="M51">
        <f>posttest!AY43</f>
        <v>1</v>
      </c>
      <c r="N51">
        <f>posttest!AZ43</f>
        <v>5</v>
      </c>
    </row>
    <row r="52" spans="1:14" x14ac:dyDescent="0.3">
      <c r="A52" t="s">
        <v>84</v>
      </c>
      <c r="B52">
        <f>posttest!AQ44</f>
        <v>6</v>
      </c>
      <c r="C52">
        <f>pretest!AQ44</f>
        <v>2</v>
      </c>
      <c r="D52">
        <f>(B52-C52)/(B2-C52)</f>
        <v>0.5</v>
      </c>
      <c r="E52">
        <f>posttest!AR44</f>
        <v>5</v>
      </c>
      <c r="F52">
        <f>pretest!AR44</f>
        <v>3</v>
      </c>
      <c r="G52">
        <f>(E52-F52)/(E2-F52)</f>
        <v>0.4</v>
      </c>
      <c r="H52" t="s">
        <v>84</v>
      </c>
      <c r="I52">
        <f>posttest!AU44</f>
        <v>0</v>
      </c>
      <c r="J52">
        <f>posttest!AV44</f>
        <v>1</v>
      </c>
      <c r="K52">
        <f>posttest!AW44</f>
        <v>1</v>
      </c>
      <c r="L52">
        <f>posttest!AX44</f>
        <v>4</v>
      </c>
      <c r="M52">
        <f>posttest!AY44</f>
        <v>1</v>
      </c>
      <c r="N52">
        <f>posttest!AZ44</f>
        <v>4</v>
      </c>
    </row>
    <row r="53" spans="1:14" x14ac:dyDescent="0.3">
      <c r="A53" t="s">
        <v>85</v>
      </c>
      <c r="B53">
        <f>posttest!AQ45</f>
        <v>5</v>
      </c>
      <c r="C53">
        <f>pretest!AQ45</f>
        <v>2</v>
      </c>
      <c r="D53">
        <f>(B53-C53)/(B2-C53)</f>
        <v>0.375</v>
      </c>
      <c r="E53">
        <f>posttest!AR45</f>
        <v>4</v>
      </c>
      <c r="F53">
        <f>pretest!AR45</f>
        <v>3</v>
      </c>
      <c r="G53">
        <f>(E53-F53)/(E2-F53)</f>
        <v>0.2</v>
      </c>
      <c r="H53" t="s">
        <v>85</v>
      </c>
      <c r="I53">
        <f>posttest!AU45</f>
        <v>0</v>
      </c>
      <c r="J53">
        <f>posttest!AV45</f>
        <v>1</v>
      </c>
      <c r="K53">
        <f>posttest!AW45</f>
        <v>0</v>
      </c>
      <c r="L53">
        <f>posttest!AX45</f>
        <v>4</v>
      </c>
      <c r="M53">
        <f>posttest!AY45</f>
        <v>0</v>
      </c>
      <c r="N53">
        <f>posttest!AZ45</f>
        <v>4</v>
      </c>
    </row>
    <row r="54" spans="1:14" x14ac:dyDescent="0.3">
      <c r="A54" t="s">
        <v>86</v>
      </c>
      <c r="B54">
        <f>posttest!AQ46</f>
        <v>6</v>
      </c>
      <c r="C54">
        <f>pretest!AQ46</f>
        <v>2</v>
      </c>
      <c r="D54">
        <f>(B54-C54)/(B2-C54)</f>
        <v>0.5</v>
      </c>
      <c r="E54">
        <f>posttest!AR46</f>
        <v>5</v>
      </c>
      <c r="F54">
        <f>pretest!AR46</f>
        <v>2</v>
      </c>
      <c r="G54">
        <f>(E54-F54)/(E2-F54)</f>
        <v>0.5</v>
      </c>
      <c r="H54" t="s">
        <v>86</v>
      </c>
      <c r="I54">
        <f>posttest!AU46</f>
        <v>0</v>
      </c>
      <c r="J54">
        <f>posttest!AV46</f>
        <v>1</v>
      </c>
      <c r="K54">
        <f>posttest!AW46</f>
        <v>1</v>
      </c>
      <c r="L54">
        <f>posttest!AX46</f>
        <v>4</v>
      </c>
      <c r="M54">
        <f>posttest!AY46</f>
        <v>1</v>
      </c>
      <c r="N54">
        <f>posttest!AZ46</f>
        <v>4</v>
      </c>
    </row>
    <row r="55" spans="1:14" x14ac:dyDescent="0.3">
      <c r="A55" t="s">
        <v>87</v>
      </c>
      <c r="B55">
        <f>posttest!AQ47</f>
        <v>6</v>
      </c>
      <c r="C55">
        <f>pretest!AQ47</f>
        <v>2</v>
      </c>
      <c r="D55">
        <f>(B55-C55)/(B2-C55)</f>
        <v>0.5</v>
      </c>
      <c r="E55">
        <f>posttest!AR47</f>
        <v>6</v>
      </c>
      <c r="F55">
        <f>pretest!AR47</f>
        <v>2</v>
      </c>
      <c r="G55">
        <f>(E55-F55)/(E2-F55)</f>
        <v>0.66666666666666663</v>
      </c>
      <c r="H55" t="s">
        <v>87</v>
      </c>
      <c r="I55">
        <f>posttest!AU47</f>
        <v>1</v>
      </c>
      <c r="J55">
        <f>posttest!AV47</f>
        <v>1</v>
      </c>
      <c r="K55">
        <f>posttest!AW47</f>
        <v>1</v>
      </c>
      <c r="L55">
        <f>posttest!AX47</f>
        <v>5</v>
      </c>
      <c r="M55">
        <f>posttest!AY47</f>
        <v>1</v>
      </c>
      <c r="N55">
        <f>posttest!AZ47</f>
        <v>5</v>
      </c>
    </row>
    <row r="56" spans="1:14" x14ac:dyDescent="0.3">
      <c r="A56" t="s">
        <v>88</v>
      </c>
      <c r="B56">
        <f>posttest!AQ48</f>
        <v>6</v>
      </c>
      <c r="C56">
        <f>pretest!AQ48</f>
        <v>2</v>
      </c>
      <c r="D56">
        <f>(B56-C56)/(B2-C56)</f>
        <v>0.5</v>
      </c>
      <c r="E56">
        <f>posttest!AR48</f>
        <v>4</v>
      </c>
      <c r="F56">
        <f>pretest!AR48</f>
        <v>2</v>
      </c>
      <c r="G56">
        <f>(E56-F56)/(E2-F56)</f>
        <v>0.33333333333333331</v>
      </c>
      <c r="H56" t="s">
        <v>88</v>
      </c>
      <c r="I56">
        <f>posttest!AU48</f>
        <v>0</v>
      </c>
      <c r="J56">
        <f>posttest!AV48</f>
        <v>2</v>
      </c>
      <c r="K56">
        <f>posttest!AW48</f>
        <v>0</v>
      </c>
      <c r="L56">
        <f>posttest!AX48</f>
        <v>4</v>
      </c>
      <c r="M56">
        <f>posttest!AY48</f>
        <v>0</v>
      </c>
      <c r="N56">
        <f>posttest!AZ48</f>
        <v>4</v>
      </c>
    </row>
    <row r="57" spans="1:14" x14ac:dyDescent="0.3">
      <c r="A57" t="s">
        <v>89</v>
      </c>
      <c r="B57">
        <f>posttest!AQ49</f>
        <v>6</v>
      </c>
      <c r="C57">
        <f>pretest!AQ49</f>
        <v>2</v>
      </c>
      <c r="D57">
        <f>(B57-C57)/(B2-C57)</f>
        <v>0.5</v>
      </c>
      <c r="E57">
        <f>posttest!AR49</f>
        <v>5</v>
      </c>
      <c r="F57">
        <f>pretest!AR49</f>
        <v>2</v>
      </c>
      <c r="G57">
        <f>(E57-F57)/(E2-F57)</f>
        <v>0.5</v>
      </c>
      <c r="H57" t="s">
        <v>89</v>
      </c>
      <c r="I57">
        <f>posttest!AU49</f>
        <v>0</v>
      </c>
      <c r="J57">
        <f>posttest!AV49</f>
        <v>1</v>
      </c>
      <c r="K57">
        <f>posttest!AW49</f>
        <v>1</v>
      </c>
      <c r="L57">
        <f>posttest!AX49</f>
        <v>4</v>
      </c>
      <c r="M57">
        <f>posttest!AY49</f>
        <v>1</v>
      </c>
      <c r="N57">
        <f>posttest!AZ49</f>
        <v>4</v>
      </c>
    </row>
    <row r="58" spans="1:14" x14ac:dyDescent="0.3">
      <c r="A58" t="s">
        <v>90</v>
      </c>
      <c r="B58">
        <f>posttest!AQ50</f>
        <v>4</v>
      </c>
      <c r="C58">
        <f>pretest!AQ50</f>
        <v>2</v>
      </c>
      <c r="D58">
        <f>(B58-C58)/(B2-C58)</f>
        <v>0.25</v>
      </c>
      <c r="E58">
        <f>posttest!AR50</f>
        <v>5</v>
      </c>
      <c r="F58">
        <f>pretest!AR50</f>
        <v>3</v>
      </c>
      <c r="G58">
        <f>(E58-F58)/(E2-F58)</f>
        <v>0.4</v>
      </c>
      <c r="H58" t="s">
        <v>90</v>
      </c>
      <c r="I58">
        <f>posttest!AU50</f>
        <v>0</v>
      </c>
      <c r="J58">
        <f>posttest!AV50</f>
        <v>2</v>
      </c>
      <c r="K58">
        <f>posttest!AW50</f>
        <v>1</v>
      </c>
      <c r="L58">
        <f>posttest!AX50</f>
        <v>1</v>
      </c>
      <c r="M58">
        <f>posttest!AY50</f>
        <v>1</v>
      </c>
      <c r="N58">
        <f>posttest!AZ50</f>
        <v>4</v>
      </c>
    </row>
    <row r="59" spans="1:14" x14ac:dyDescent="0.3">
      <c r="A59" t="s">
        <v>114</v>
      </c>
      <c r="B59">
        <f>AVERAGE(B44:B58)</f>
        <v>6.1333333333333337</v>
      </c>
      <c r="C59">
        <f t="shared" ref="C59:D59" si="12">AVERAGE(C44:C58)</f>
        <v>2</v>
      </c>
      <c r="D59">
        <f t="shared" si="12"/>
        <v>0.51666666666666672</v>
      </c>
      <c r="E59">
        <f t="shared" ref="E59:N59" si="13">AVERAGE(E44:E58)</f>
        <v>5.2666666666666666</v>
      </c>
      <c r="F59">
        <f t="shared" ref="F59" si="14">AVERAGE(F44:F58)</f>
        <v>2.4</v>
      </c>
      <c r="G59">
        <f t="shared" ref="G59" si="15">AVERAGE(G44:G58)</f>
        <v>0.50222222222222224</v>
      </c>
      <c r="I59" s="53">
        <f t="shared" si="13"/>
        <v>0.2</v>
      </c>
      <c r="J59" s="53">
        <f t="shared" si="13"/>
        <v>1.3333333333333333</v>
      </c>
      <c r="K59" s="53">
        <f t="shared" si="13"/>
        <v>0.8666666666666667</v>
      </c>
      <c r="L59" s="53">
        <f t="shared" si="13"/>
        <v>3.8666666666666667</v>
      </c>
      <c r="M59" s="53">
        <f t="shared" si="13"/>
        <v>0.8666666666666667</v>
      </c>
      <c r="N59" s="53">
        <f t="shared" si="13"/>
        <v>4.4000000000000004</v>
      </c>
    </row>
    <row r="60" spans="1:14" x14ac:dyDescent="0.3">
      <c r="A60" t="s">
        <v>116</v>
      </c>
      <c r="B60">
        <f>B59/B2</f>
        <v>0.6133333333333334</v>
      </c>
      <c r="E60">
        <f>E59/E2</f>
        <v>0.65833333333333333</v>
      </c>
      <c r="I60" s="53">
        <f t="shared" ref="I60:N60" si="16">I59/I2</f>
        <v>0.1</v>
      </c>
      <c r="J60" s="53">
        <f t="shared" si="16"/>
        <v>0.66666666666666663</v>
      </c>
      <c r="K60" s="53">
        <f t="shared" si="16"/>
        <v>0.43333333333333335</v>
      </c>
      <c r="L60" s="53">
        <f t="shared" si="16"/>
        <v>0.64444444444444449</v>
      </c>
      <c r="M60" s="53">
        <f t="shared" si="16"/>
        <v>0.43333333333333335</v>
      </c>
      <c r="N60" s="53">
        <f t="shared" si="16"/>
        <v>0.73333333333333339</v>
      </c>
    </row>
    <row r="61" spans="1:14" x14ac:dyDescent="0.3">
      <c r="A61" t="s">
        <v>115</v>
      </c>
      <c r="B61">
        <f>B60*100</f>
        <v>61.333333333333343</v>
      </c>
      <c r="E61">
        <f t="shared" ref="E61:N61" si="17">E60*100</f>
        <v>65.833333333333329</v>
      </c>
      <c r="I61" s="53">
        <f t="shared" si="17"/>
        <v>10</v>
      </c>
      <c r="J61" s="53">
        <f t="shared" si="17"/>
        <v>66.666666666666657</v>
      </c>
      <c r="K61" s="53">
        <f t="shared" si="17"/>
        <v>43.333333333333336</v>
      </c>
      <c r="L61" s="53">
        <f t="shared" si="17"/>
        <v>64.444444444444443</v>
      </c>
      <c r="M61" s="53">
        <f t="shared" si="17"/>
        <v>43.333333333333336</v>
      </c>
      <c r="N61" s="53">
        <f t="shared" si="17"/>
        <v>73.333333333333343</v>
      </c>
    </row>
  </sheetData>
  <mergeCells count="5">
    <mergeCell ref="I41:N41"/>
    <mergeCell ref="B2:C2"/>
    <mergeCell ref="E2:F2"/>
    <mergeCell ref="I1:N1"/>
    <mergeCell ref="I15:N15"/>
  </mergeCells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8880-4028-4A8E-9213-C14474223835}">
  <dimension ref="A2:E47"/>
  <sheetViews>
    <sheetView workbookViewId="0">
      <selection activeCell="E33" sqref="E33:E47"/>
    </sheetView>
  </sheetViews>
  <sheetFormatPr defaultRowHeight="14.4" x14ac:dyDescent="0.3"/>
  <sheetData>
    <row r="2" spans="1:5" x14ac:dyDescent="0.3">
      <c r="A2" t="s">
        <v>155</v>
      </c>
      <c r="B2" t="s">
        <v>153</v>
      </c>
      <c r="C2" t="s">
        <v>156</v>
      </c>
      <c r="D2" t="s">
        <v>154</v>
      </c>
      <c r="E2" t="s">
        <v>157</v>
      </c>
    </row>
    <row r="3" spans="1:5" x14ac:dyDescent="0.3">
      <c r="A3" t="s">
        <v>49</v>
      </c>
      <c r="B3" s="73">
        <f>gain!D4</f>
        <v>0.5</v>
      </c>
      <c r="C3" s="51">
        <f>B3*100</f>
        <v>50</v>
      </c>
      <c r="D3" s="73">
        <f>gain!G4</f>
        <v>1</v>
      </c>
      <c r="E3" s="51">
        <f>D3*100</f>
        <v>100</v>
      </c>
    </row>
    <row r="4" spans="1:5" x14ac:dyDescent="0.3">
      <c r="A4" t="s">
        <v>50</v>
      </c>
      <c r="B4" s="73">
        <f>gain!D5</f>
        <v>0.6</v>
      </c>
      <c r="C4" s="51">
        <f t="shared" ref="C4:C47" si="0">B4*100</f>
        <v>60</v>
      </c>
      <c r="D4" s="73">
        <f>gain!G5</f>
        <v>0.66666666666666663</v>
      </c>
      <c r="E4" s="51">
        <f t="shared" ref="E4:E47" si="1">D4*100</f>
        <v>66.666666666666657</v>
      </c>
    </row>
    <row r="5" spans="1:5" x14ac:dyDescent="0.3">
      <c r="A5" t="s">
        <v>51</v>
      </c>
      <c r="B5" s="73">
        <f>gain!D6</f>
        <v>0.5</v>
      </c>
      <c r="C5" s="51">
        <f t="shared" si="0"/>
        <v>50</v>
      </c>
      <c r="D5" s="73">
        <f>gain!G6</f>
        <v>0.8</v>
      </c>
      <c r="E5" s="51">
        <f t="shared" si="1"/>
        <v>80</v>
      </c>
    </row>
    <row r="6" spans="1:5" x14ac:dyDescent="0.3">
      <c r="A6" t="s">
        <v>52</v>
      </c>
      <c r="B6" s="73">
        <f>gain!D7</f>
        <v>0.6</v>
      </c>
      <c r="C6" s="51">
        <f t="shared" si="0"/>
        <v>60</v>
      </c>
      <c r="D6" s="73">
        <f>gain!G7</f>
        <v>0.8</v>
      </c>
      <c r="E6" s="51">
        <f t="shared" si="1"/>
        <v>80</v>
      </c>
    </row>
    <row r="7" spans="1:5" x14ac:dyDescent="0.3">
      <c r="A7" t="s">
        <v>53</v>
      </c>
      <c r="B7" s="73">
        <f>gain!D8</f>
        <v>0.66666666666666663</v>
      </c>
      <c r="C7" s="51">
        <f t="shared" si="0"/>
        <v>66.666666666666657</v>
      </c>
      <c r="D7" s="73">
        <f>gain!G8</f>
        <v>0.5</v>
      </c>
      <c r="E7" s="51">
        <f t="shared" si="1"/>
        <v>50</v>
      </c>
    </row>
    <row r="8" spans="1:5" x14ac:dyDescent="0.3">
      <c r="A8" t="s">
        <v>54</v>
      </c>
      <c r="B8" s="73">
        <f>gain!D9</f>
        <v>0.5</v>
      </c>
      <c r="C8" s="51">
        <f t="shared" si="0"/>
        <v>50</v>
      </c>
      <c r="D8" s="73">
        <f>gain!G9</f>
        <v>0.8</v>
      </c>
      <c r="E8" s="51">
        <f t="shared" si="1"/>
        <v>80</v>
      </c>
    </row>
    <row r="9" spans="1:5" x14ac:dyDescent="0.3">
      <c r="A9" t="s">
        <v>55</v>
      </c>
      <c r="B9" s="73">
        <f>gain!D10</f>
        <v>0.4</v>
      </c>
      <c r="C9" s="51">
        <f t="shared" si="0"/>
        <v>40</v>
      </c>
      <c r="D9" s="73">
        <f>gain!G10</f>
        <v>0.8</v>
      </c>
      <c r="E9" s="51">
        <f t="shared" si="1"/>
        <v>80</v>
      </c>
    </row>
    <row r="10" spans="1:5" x14ac:dyDescent="0.3">
      <c r="A10" t="s">
        <v>56</v>
      </c>
      <c r="B10" s="73">
        <f>gain!D11</f>
        <v>0.8</v>
      </c>
      <c r="C10" s="51">
        <f t="shared" si="0"/>
        <v>80</v>
      </c>
      <c r="D10" s="73">
        <f>gain!G11</f>
        <v>0.8</v>
      </c>
      <c r="E10" s="51">
        <f t="shared" si="1"/>
        <v>80</v>
      </c>
    </row>
    <row r="11" spans="1:5" x14ac:dyDescent="0.3">
      <c r="A11" t="s">
        <v>155</v>
      </c>
      <c r="B11" t="s">
        <v>153</v>
      </c>
      <c r="C11" t="s">
        <v>156</v>
      </c>
      <c r="D11" t="s">
        <v>154</v>
      </c>
      <c r="E11" t="s">
        <v>157</v>
      </c>
    </row>
    <row r="12" spans="1:5" x14ac:dyDescent="0.3">
      <c r="A12" t="s">
        <v>57</v>
      </c>
      <c r="B12" s="73">
        <f>gain!D18</f>
        <v>0.7142857142857143</v>
      </c>
      <c r="C12" s="51">
        <f t="shared" si="0"/>
        <v>71.428571428571431</v>
      </c>
      <c r="D12" s="73">
        <f>gain!G18</f>
        <v>0.4</v>
      </c>
      <c r="E12" s="51">
        <f t="shared" si="1"/>
        <v>40</v>
      </c>
    </row>
    <row r="13" spans="1:5" x14ac:dyDescent="0.3">
      <c r="A13" t="s">
        <v>58</v>
      </c>
      <c r="B13" s="73">
        <f>gain!D19</f>
        <v>0.5</v>
      </c>
      <c r="C13" s="51">
        <f t="shared" si="0"/>
        <v>50</v>
      </c>
      <c r="D13" s="73">
        <f>gain!G19</f>
        <v>0.6</v>
      </c>
      <c r="E13" s="51">
        <f t="shared" si="1"/>
        <v>60</v>
      </c>
    </row>
    <row r="14" spans="1:5" x14ac:dyDescent="0.3">
      <c r="A14" t="s">
        <v>59</v>
      </c>
      <c r="B14" s="73">
        <f>gain!D20</f>
        <v>0.5</v>
      </c>
      <c r="C14" s="51">
        <f t="shared" si="0"/>
        <v>50</v>
      </c>
      <c r="D14" s="73">
        <f>gain!G20</f>
        <v>0.4</v>
      </c>
      <c r="E14" s="51">
        <f t="shared" si="1"/>
        <v>40</v>
      </c>
    </row>
    <row r="15" spans="1:5" x14ac:dyDescent="0.3">
      <c r="A15" t="s">
        <v>60</v>
      </c>
      <c r="B15" s="73">
        <f>gain!D21</f>
        <v>0.5714285714285714</v>
      </c>
      <c r="C15" s="51">
        <f t="shared" si="0"/>
        <v>57.142857142857139</v>
      </c>
      <c r="D15" s="73">
        <f>gain!G21</f>
        <v>0.6</v>
      </c>
      <c r="E15" s="51">
        <f t="shared" si="1"/>
        <v>60</v>
      </c>
    </row>
    <row r="16" spans="1:5" x14ac:dyDescent="0.3">
      <c r="A16" t="s">
        <v>61</v>
      </c>
      <c r="B16" s="73">
        <f>gain!D22</f>
        <v>0.5</v>
      </c>
      <c r="C16" s="51">
        <f t="shared" si="0"/>
        <v>50</v>
      </c>
      <c r="D16" s="73">
        <f>gain!G22</f>
        <v>0.8</v>
      </c>
      <c r="E16" s="51">
        <f t="shared" si="1"/>
        <v>80</v>
      </c>
    </row>
    <row r="17" spans="1:5" x14ac:dyDescent="0.3">
      <c r="A17" t="s">
        <v>62</v>
      </c>
      <c r="B17" s="73">
        <f>gain!D23</f>
        <v>0.42857142857142855</v>
      </c>
      <c r="C17" s="51">
        <f t="shared" si="0"/>
        <v>42.857142857142854</v>
      </c>
      <c r="D17" s="73">
        <f>gain!G23</f>
        <v>0.6</v>
      </c>
      <c r="E17" s="51">
        <f t="shared" si="1"/>
        <v>60</v>
      </c>
    </row>
    <row r="18" spans="1:5" x14ac:dyDescent="0.3">
      <c r="A18" t="s">
        <v>63</v>
      </c>
      <c r="B18" s="73">
        <f>gain!D24</f>
        <v>0.5</v>
      </c>
      <c r="C18" s="51">
        <f t="shared" si="0"/>
        <v>50</v>
      </c>
      <c r="D18" s="73">
        <f>gain!G24</f>
        <v>0.6</v>
      </c>
      <c r="E18" s="51">
        <f t="shared" si="1"/>
        <v>60</v>
      </c>
    </row>
    <row r="19" spans="1:5" x14ac:dyDescent="0.3">
      <c r="A19" t="s">
        <v>64</v>
      </c>
      <c r="B19" s="73">
        <f>gain!D25</f>
        <v>0.42857142857142855</v>
      </c>
      <c r="C19" s="51">
        <f t="shared" si="0"/>
        <v>42.857142857142854</v>
      </c>
      <c r="D19" s="73">
        <f>gain!G25</f>
        <v>0.8</v>
      </c>
      <c r="E19" s="51">
        <f t="shared" si="1"/>
        <v>80</v>
      </c>
    </row>
    <row r="20" spans="1:5" x14ac:dyDescent="0.3">
      <c r="A20" t="s">
        <v>65</v>
      </c>
      <c r="B20" s="73">
        <f>gain!D26</f>
        <v>0.33333333333333331</v>
      </c>
      <c r="C20" s="51">
        <f t="shared" si="0"/>
        <v>33.333333333333329</v>
      </c>
      <c r="D20" s="73">
        <f>gain!G26</f>
        <v>0.6</v>
      </c>
      <c r="E20" s="51">
        <f t="shared" si="1"/>
        <v>60</v>
      </c>
    </row>
    <row r="21" spans="1:5" x14ac:dyDescent="0.3">
      <c r="A21" t="s">
        <v>66</v>
      </c>
      <c r="B21" s="73">
        <f>gain!D27</f>
        <v>0.5714285714285714</v>
      </c>
      <c r="C21" s="51">
        <f t="shared" si="0"/>
        <v>57.142857142857139</v>
      </c>
      <c r="D21" s="73">
        <f>gain!G27</f>
        <v>0.6</v>
      </c>
      <c r="E21" s="51">
        <f t="shared" si="1"/>
        <v>60</v>
      </c>
    </row>
    <row r="22" spans="1:5" x14ac:dyDescent="0.3">
      <c r="A22" t="s">
        <v>67</v>
      </c>
      <c r="B22" s="73">
        <f>gain!D28</f>
        <v>0.7142857142857143</v>
      </c>
      <c r="C22" s="51">
        <f t="shared" si="0"/>
        <v>71.428571428571431</v>
      </c>
      <c r="D22" s="73">
        <f>gain!G28</f>
        <v>0.4</v>
      </c>
      <c r="E22" s="51">
        <f t="shared" si="1"/>
        <v>40</v>
      </c>
    </row>
    <row r="23" spans="1:5" x14ac:dyDescent="0.3">
      <c r="A23" t="s">
        <v>68</v>
      </c>
      <c r="B23" s="73">
        <f>gain!D29</f>
        <v>0.5</v>
      </c>
      <c r="C23" s="51">
        <f t="shared" si="0"/>
        <v>50</v>
      </c>
      <c r="D23" s="73">
        <f>gain!G29</f>
        <v>0.6</v>
      </c>
      <c r="E23" s="51">
        <f t="shared" si="1"/>
        <v>60</v>
      </c>
    </row>
    <row r="24" spans="1:5" x14ac:dyDescent="0.3">
      <c r="A24" t="s">
        <v>69</v>
      </c>
      <c r="B24" s="73">
        <f>gain!D30</f>
        <v>0.5</v>
      </c>
      <c r="C24" s="51">
        <f t="shared" si="0"/>
        <v>50</v>
      </c>
      <c r="D24" s="73">
        <f>gain!G30</f>
        <v>0.6</v>
      </c>
      <c r="E24" s="51">
        <f t="shared" si="1"/>
        <v>60</v>
      </c>
    </row>
    <row r="25" spans="1:5" x14ac:dyDescent="0.3">
      <c r="A25" t="s">
        <v>70</v>
      </c>
      <c r="B25" s="73">
        <f>gain!D31</f>
        <v>0.5714285714285714</v>
      </c>
      <c r="C25" s="51">
        <f t="shared" si="0"/>
        <v>57.142857142857139</v>
      </c>
      <c r="D25" s="73">
        <f>gain!G31</f>
        <v>0.8</v>
      </c>
      <c r="E25" s="51">
        <f t="shared" si="1"/>
        <v>80</v>
      </c>
    </row>
    <row r="26" spans="1:5" x14ac:dyDescent="0.3">
      <c r="A26" t="s">
        <v>71</v>
      </c>
      <c r="B26" s="73">
        <f>gain!D32</f>
        <v>0.5714285714285714</v>
      </c>
      <c r="C26" s="51">
        <f t="shared" si="0"/>
        <v>57.142857142857139</v>
      </c>
      <c r="D26" s="73">
        <f>gain!G32</f>
        <v>0.6</v>
      </c>
      <c r="E26" s="51">
        <f t="shared" si="1"/>
        <v>60</v>
      </c>
    </row>
    <row r="27" spans="1:5" x14ac:dyDescent="0.3">
      <c r="A27" t="s">
        <v>72</v>
      </c>
      <c r="B27" s="73">
        <f>gain!D33</f>
        <v>0.66666666666666663</v>
      </c>
      <c r="C27" s="51">
        <f t="shared" si="0"/>
        <v>66.666666666666657</v>
      </c>
      <c r="D27" s="73">
        <f>gain!G33</f>
        <v>0.8</v>
      </c>
      <c r="E27" s="51">
        <f t="shared" si="1"/>
        <v>80</v>
      </c>
    </row>
    <row r="28" spans="1:5" x14ac:dyDescent="0.3">
      <c r="A28" t="s">
        <v>73</v>
      </c>
      <c r="B28" s="73">
        <f>gain!D34</f>
        <v>0.5</v>
      </c>
      <c r="C28" s="51">
        <f t="shared" si="0"/>
        <v>50</v>
      </c>
      <c r="D28" s="73">
        <f>gain!G34</f>
        <v>0.4</v>
      </c>
      <c r="E28" s="51">
        <f t="shared" si="1"/>
        <v>40</v>
      </c>
    </row>
    <row r="29" spans="1:5" x14ac:dyDescent="0.3">
      <c r="A29" t="s">
        <v>74</v>
      </c>
      <c r="B29" s="73">
        <f>gain!D35</f>
        <v>0.5</v>
      </c>
      <c r="C29" s="51">
        <f t="shared" si="0"/>
        <v>50</v>
      </c>
      <c r="D29" s="73">
        <f>gain!G35</f>
        <v>0.6</v>
      </c>
      <c r="E29" s="51">
        <f t="shared" si="1"/>
        <v>60</v>
      </c>
    </row>
    <row r="30" spans="1:5" x14ac:dyDescent="0.3">
      <c r="A30" t="s">
        <v>75</v>
      </c>
      <c r="B30" s="73">
        <f>gain!D36</f>
        <v>0.625</v>
      </c>
      <c r="C30" s="51">
        <f t="shared" si="0"/>
        <v>62.5</v>
      </c>
      <c r="D30" s="73">
        <f>gain!G36</f>
        <v>0.6</v>
      </c>
      <c r="E30" s="51">
        <f t="shared" si="1"/>
        <v>60</v>
      </c>
    </row>
    <row r="31" spans="1:5" x14ac:dyDescent="0.3">
      <c r="A31" t="s">
        <v>91</v>
      </c>
      <c r="B31" s="73">
        <f>gain!D37</f>
        <v>0.7142857142857143</v>
      </c>
      <c r="C31" s="51">
        <f t="shared" si="0"/>
        <v>71.428571428571431</v>
      </c>
      <c r="D31" s="73">
        <f>gain!G37</f>
        <v>0.6</v>
      </c>
      <c r="E31" s="51">
        <f t="shared" si="1"/>
        <v>60</v>
      </c>
    </row>
    <row r="32" spans="1:5" x14ac:dyDescent="0.3">
      <c r="A32" t="s">
        <v>155</v>
      </c>
      <c r="B32" t="s">
        <v>153</v>
      </c>
      <c r="C32" t="s">
        <v>156</v>
      </c>
      <c r="D32" t="s">
        <v>154</v>
      </c>
      <c r="E32" t="s">
        <v>157</v>
      </c>
    </row>
    <row r="33" spans="1:5" x14ac:dyDescent="0.3">
      <c r="A33" t="s">
        <v>76</v>
      </c>
      <c r="B33" s="73">
        <f>gain!D44</f>
        <v>0.75</v>
      </c>
      <c r="C33" s="51">
        <f t="shared" si="0"/>
        <v>75</v>
      </c>
      <c r="D33" s="73">
        <f>gain!G44</f>
        <v>0.66666666666666663</v>
      </c>
      <c r="E33" s="51">
        <f t="shared" si="1"/>
        <v>66.666666666666657</v>
      </c>
    </row>
    <row r="34" spans="1:5" x14ac:dyDescent="0.3">
      <c r="A34" t="s">
        <v>77</v>
      </c>
      <c r="B34" s="73">
        <f>gain!D45</f>
        <v>0.5</v>
      </c>
      <c r="C34" s="51">
        <f t="shared" si="0"/>
        <v>50</v>
      </c>
      <c r="D34" s="73">
        <f>gain!G45</f>
        <v>0.4</v>
      </c>
      <c r="E34" s="51">
        <f t="shared" si="1"/>
        <v>40</v>
      </c>
    </row>
    <row r="35" spans="1:5" x14ac:dyDescent="0.3">
      <c r="A35" t="s">
        <v>78</v>
      </c>
      <c r="B35" s="73">
        <f>gain!D46</f>
        <v>0.75</v>
      </c>
      <c r="C35" s="51">
        <f t="shared" si="0"/>
        <v>75</v>
      </c>
      <c r="D35" s="73">
        <f>gain!G46</f>
        <v>0.66666666666666663</v>
      </c>
      <c r="E35" s="51">
        <f t="shared" si="1"/>
        <v>66.666666666666657</v>
      </c>
    </row>
    <row r="36" spans="1:5" x14ac:dyDescent="0.3">
      <c r="A36" t="s">
        <v>79</v>
      </c>
      <c r="B36" s="73">
        <f>gain!D47</f>
        <v>0.5</v>
      </c>
      <c r="C36" s="51">
        <f t="shared" si="0"/>
        <v>50</v>
      </c>
      <c r="D36" s="73">
        <f>gain!G47</f>
        <v>0.4</v>
      </c>
      <c r="E36" s="51">
        <f t="shared" si="1"/>
        <v>40</v>
      </c>
    </row>
    <row r="37" spans="1:5" x14ac:dyDescent="0.3">
      <c r="A37" t="s">
        <v>80</v>
      </c>
      <c r="B37" s="73">
        <f>gain!D48</f>
        <v>0.5</v>
      </c>
      <c r="C37" s="51">
        <f t="shared" si="0"/>
        <v>50</v>
      </c>
      <c r="D37" s="73">
        <f>gain!G48</f>
        <v>0.5</v>
      </c>
      <c r="E37" s="51">
        <f t="shared" si="1"/>
        <v>50</v>
      </c>
    </row>
    <row r="38" spans="1:5" x14ac:dyDescent="0.3">
      <c r="A38" t="s">
        <v>81</v>
      </c>
      <c r="B38" s="73">
        <f>gain!D49</f>
        <v>0.625</v>
      </c>
      <c r="C38" s="51">
        <f t="shared" si="0"/>
        <v>62.5</v>
      </c>
      <c r="D38" s="73">
        <f>gain!G49</f>
        <v>0.83333333333333337</v>
      </c>
      <c r="E38" s="51">
        <f t="shared" si="1"/>
        <v>83.333333333333343</v>
      </c>
    </row>
    <row r="39" spans="1:5" x14ac:dyDescent="0.3">
      <c r="A39" t="s">
        <v>82</v>
      </c>
      <c r="B39" s="73">
        <f>gain!D50</f>
        <v>0.5</v>
      </c>
      <c r="C39" s="51">
        <f t="shared" si="0"/>
        <v>50</v>
      </c>
      <c r="D39" s="73">
        <f>gain!G50</f>
        <v>0.4</v>
      </c>
      <c r="E39" s="51">
        <f t="shared" si="1"/>
        <v>40</v>
      </c>
    </row>
    <row r="40" spans="1:5" x14ac:dyDescent="0.3">
      <c r="A40" t="s">
        <v>83</v>
      </c>
      <c r="B40" s="73">
        <f>gain!D51</f>
        <v>0.5</v>
      </c>
      <c r="C40" s="51">
        <f t="shared" si="0"/>
        <v>50</v>
      </c>
      <c r="D40" s="73">
        <f>gain!G51</f>
        <v>0.66666666666666663</v>
      </c>
      <c r="E40" s="51">
        <f t="shared" si="1"/>
        <v>66.666666666666657</v>
      </c>
    </row>
    <row r="41" spans="1:5" x14ac:dyDescent="0.3">
      <c r="A41" t="s">
        <v>84</v>
      </c>
      <c r="B41" s="73">
        <f>gain!D52</f>
        <v>0.5</v>
      </c>
      <c r="C41" s="51">
        <f t="shared" si="0"/>
        <v>50</v>
      </c>
      <c r="D41" s="73">
        <f>gain!G52</f>
        <v>0.4</v>
      </c>
      <c r="E41" s="51">
        <f t="shared" si="1"/>
        <v>40</v>
      </c>
    </row>
    <row r="42" spans="1:5" x14ac:dyDescent="0.3">
      <c r="A42" t="s">
        <v>85</v>
      </c>
      <c r="B42" s="73">
        <f>gain!D53</f>
        <v>0.375</v>
      </c>
      <c r="C42" s="51">
        <f t="shared" si="0"/>
        <v>37.5</v>
      </c>
      <c r="D42" s="73">
        <f>gain!G53</f>
        <v>0.2</v>
      </c>
      <c r="E42" s="51">
        <f t="shared" si="1"/>
        <v>20</v>
      </c>
    </row>
    <row r="43" spans="1:5" x14ac:dyDescent="0.3">
      <c r="A43" t="s">
        <v>86</v>
      </c>
      <c r="B43" s="73">
        <f>gain!D54</f>
        <v>0.5</v>
      </c>
      <c r="C43" s="51">
        <f t="shared" si="0"/>
        <v>50</v>
      </c>
      <c r="D43" s="73">
        <f>gain!G54</f>
        <v>0.5</v>
      </c>
      <c r="E43" s="51">
        <f t="shared" si="1"/>
        <v>50</v>
      </c>
    </row>
    <row r="44" spans="1:5" x14ac:dyDescent="0.3">
      <c r="A44" t="s">
        <v>87</v>
      </c>
      <c r="B44" s="73">
        <f>gain!D55</f>
        <v>0.5</v>
      </c>
      <c r="C44" s="51">
        <f t="shared" si="0"/>
        <v>50</v>
      </c>
      <c r="D44" s="73">
        <f>gain!G55</f>
        <v>0.66666666666666663</v>
      </c>
      <c r="E44" s="51">
        <f t="shared" si="1"/>
        <v>66.666666666666657</v>
      </c>
    </row>
    <row r="45" spans="1:5" x14ac:dyDescent="0.3">
      <c r="A45" t="s">
        <v>88</v>
      </c>
      <c r="B45" s="73">
        <f>gain!D56</f>
        <v>0.5</v>
      </c>
      <c r="C45" s="51">
        <f t="shared" si="0"/>
        <v>50</v>
      </c>
      <c r="D45" s="73">
        <f>gain!G56</f>
        <v>0.33333333333333331</v>
      </c>
      <c r="E45" s="51">
        <f t="shared" si="1"/>
        <v>33.333333333333329</v>
      </c>
    </row>
    <row r="46" spans="1:5" x14ac:dyDescent="0.3">
      <c r="A46" t="s">
        <v>89</v>
      </c>
      <c r="B46" s="73">
        <f>gain!D57</f>
        <v>0.5</v>
      </c>
      <c r="C46" s="51">
        <f t="shared" si="0"/>
        <v>50</v>
      </c>
      <c r="D46" s="73">
        <f>gain!G57</f>
        <v>0.5</v>
      </c>
      <c r="E46" s="51">
        <f t="shared" si="1"/>
        <v>50</v>
      </c>
    </row>
    <row r="47" spans="1:5" x14ac:dyDescent="0.3">
      <c r="A47" t="s">
        <v>90</v>
      </c>
      <c r="B47" s="73">
        <f>gain!D58</f>
        <v>0.25</v>
      </c>
      <c r="C47" s="51">
        <f t="shared" si="0"/>
        <v>25</v>
      </c>
      <c r="D47" s="73">
        <f>gain!G58</f>
        <v>0.4</v>
      </c>
      <c r="E47" s="51">
        <f t="shared" si="1"/>
        <v>40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EE26-2936-4D49-97F8-34F57DC5795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02F5-AB55-4ABA-84DD-83F7FE344CA4}">
  <dimension ref="A2:S10"/>
  <sheetViews>
    <sheetView topLeftCell="E22" zoomScaleNormal="100" workbookViewId="0">
      <selection activeCell="R27" sqref="R27"/>
    </sheetView>
  </sheetViews>
  <sheetFormatPr defaultRowHeight="14.4" x14ac:dyDescent="0.3"/>
  <cols>
    <col min="10" max="12" width="8.88671875" customWidth="1"/>
  </cols>
  <sheetData>
    <row r="2" spans="1:19" ht="15" thickBot="1" x14ac:dyDescent="0.35"/>
    <row r="3" spans="1:19" ht="31.8" thickBot="1" x14ac:dyDescent="0.35">
      <c r="A3" s="117" t="s">
        <v>138</v>
      </c>
      <c r="B3" s="117"/>
      <c r="C3" s="119" t="s">
        <v>139</v>
      </c>
      <c r="D3" s="121" t="s">
        <v>140</v>
      </c>
      <c r="E3" s="122"/>
      <c r="F3" s="123"/>
      <c r="G3" s="65" t="s">
        <v>141</v>
      </c>
    </row>
    <row r="4" spans="1:19" ht="47.4" thickBot="1" x14ac:dyDescent="0.35">
      <c r="A4" s="118"/>
      <c r="B4" s="118"/>
      <c r="C4" s="120"/>
      <c r="D4" s="66" t="s">
        <v>142</v>
      </c>
      <c r="E4" s="66" t="s">
        <v>143</v>
      </c>
      <c r="F4" s="66" t="s">
        <v>144</v>
      </c>
      <c r="G4" s="66" t="s">
        <v>133</v>
      </c>
      <c r="K4" s="66" t="s">
        <v>142</v>
      </c>
      <c r="L4" s="66" t="s">
        <v>143</v>
      </c>
      <c r="M4" s="66" t="s">
        <v>144</v>
      </c>
      <c r="N4" s="66" t="s">
        <v>133</v>
      </c>
      <c r="S4" s="66" t="s">
        <v>144</v>
      </c>
    </row>
    <row r="5" spans="1:19" ht="31.8" customHeight="1" thickBot="1" x14ac:dyDescent="0.35">
      <c r="A5" s="117" t="s">
        <v>160</v>
      </c>
      <c r="B5" s="66" t="s">
        <v>100</v>
      </c>
      <c r="C5" s="67">
        <v>10</v>
      </c>
      <c r="D5" s="67">
        <v>5</v>
      </c>
      <c r="E5" s="67">
        <v>7.875</v>
      </c>
      <c r="F5" s="66">
        <v>0.56999999999999995</v>
      </c>
      <c r="G5" s="68">
        <v>0.56999999999999995</v>
      </c>
      <c r="I5" s="117" t="s">
        <v>160</v>
      </c>
      <c r="J5" s="66" t="s">
        <v>100</v>
      </c>
      <c r="K5" s="67">
        <v>5</v>
      </c>
      <c r="L5" s="67">
        <v>7.875</v>
      </c>
      <c r="M5" s="66">
        <v>0.56999999999999995</v>
      </c>
      <c r="N5" s="68">
        <v>0.56999999999999995</v>
      </c>
      <c r="Q5" s="117" t="s">
        <v>160</v>
      </c>
      <c r="R5" s="66" t="s">
        <v>100</v>
      </c>
      <c r="S5" s="66">
        <v>0.56999999999999995</v>
      </c>
    </row>
    <row r="6" spans="1:19" ht="16.2" thickBot="1" x14ac:dyDescent="0.35">
      <c r="A6" s="118"/>
      <c r="B6" s="66" t="s">
        <v>101</v>
      </c>
      <c r="C6" s="67">
        <v>8</v>
      </c>
      <c r="D6" s="67">
        <v>2.75</v>
      </c>
      <c r="E6" s="67">
        <v>6.75</v>
      </c>
      <c r="F6" s="66">
        <v>0.84299999999999997</v>
      </c>
      <c r="G6" s="69">
        <v>0.84299999999999997</v>
      </c>
      <c r="I6" s="118"/>
      <c r="J6" s="66" t="s">
        <v>101</v>
      </c>
      <c r="K6" s="67">
        <v>2.75</v>
      </c>
      <c r="L6" s="67">
        <v>6.75</v>
      </c>
      <c r="M6" s="66">
        <v>0.84299999999999997</v>
      </c>
      <c r="N6" s="69">
        <v>0.84299999999999997</v>
      </c>
      <c r="Q6" s="118"/>
      <c r="R6" s="66" t="s">
        <v>101</v>
      </c>
      <c r="S6" s="66">
        <v>0.84299999999999997</v>
      </c>
    </row>
    <row r="7" spans="1:19" ht="31.8" customHeight="1" thickBot="1" x14ac:dyDescent="0.35">
      <c r="A7" s="117" t="s">
        <v>161</v>
      </c>
      <c r="B7" s="66" t="s">
        <v>100</v>
      </c>
      <c r="C7" s="67">
        <v>10</v>
      </c>
      <c r="D7" s="67">
        <v>3.45</v>
      </c>
      <c r="E7" s="67">
        <v>7.05</v>
      </c>
      <c r="F7" s="66">
        <v>0.54549999999999998</v>
      </c>
      <c r="G7" s="69">
        <v>0.54549999999999998</v>
      </c>
      <c r="I7" s="117" t="s">
        <v>161</v>
      </c>
      <c r="J7" s="66" t="s">
        <v>100</v>
      </c>
      <c r="K7" s="67">
        <v>3.45</v>
      </c>
      <c r="L7" s="67">
        <v>7.05</v>
      </c>
      <c r="M7" s="66">
        <v>0.54549999999999998</v>
      </c>
      <c r="N7" s="69">
        <v>0.54549999999999998</v>
      </c>
      <c r="Q7" s="117" t="s">
        <v>161</v>
      </c>
      <c r="R7" s="66" t="s">
        <v>100</v>
      </c>
      <c r="S7" s="66">
        <v>0.54549999999999998</v>
      </c>
    </row>
    <row r="8" spans="1:19" ht="16.2" thickBot="1" x14ac:dyDescent="0.35">
      <c r="A8" s="118"/>
      <c r="B8" s="66" t="s">
        <v>101</v>
      </c>
      <c r="C8" s="67">
        <v>8</v>
      </c>
      <c r="D8" s="67">
        <v>3</v>
      </c>
      <c r="E8" s="67">
        <v>6</v>
      </c>
      <c r="F8" s="66">
        <v>0.6</v>
      </c>
      <c r="G8" s="68">
        <v>0.6</v>
      </c>
      <c r="I8" s="118"/>
      <c r="J8" s="66" t="s">
        <v>101</v>
      </c>
      <c r="K8" s="67">
        <v>3</v>
      </c>
      <c r="L8" s="67">
        <v>6</v>
      </c>
      <c r="M8" s="66">
        <v>0.6</v>
      </c>
      <c r="N8" s="68">
        <v>0.6</v>
      </c>
      <c r="Q8" s="118"/>
      <c r="R8" s="66" t="s">
        <v>101</v>
      </c>
      <c r="S8" s="66">
        <v>0.6</v>
      </c>
    </row>
    <row r="9" spans="1:19" ht="31.8" customHeight="1" thickBot="1" x14ac:dyDescent="0.35">
      <c r="A9" s="117" t="s">
        <v>162</v>
      </c>
      <c r="B9" s="66" t="s">
        <v>100</v>
      </c>
      <c r="C9" s="67">
        <v>10</v>
      </c>
      <c r="D9" s="67">
        <v>2</v>
      </c>
      <c r="E9" s="67">
        <v>6.133</v>
      </c>
      <c r="F9" s="66">
        <v>0.51659999999999995</v>
      </c>
      <c r="G9" s="69">
        <v>0.51670000000000005</v>
      </c>
      <c r="I9" s="117" t="s">
        <v>162</v>
      </c>
      <c r="J9" s="66" t="s">
        <v>100</v>
      </c>
      <c r="K9" s="67">
        <v>2</v>
      </c>
      <c r="L9" s="67">
        <v>6.133</v>
      </c>
      <c r="M9" s="66">
        <v>0.51659999999999995</v>
      </c>
      <c r="N9" s="69">
        <v>0.51670000000000005</v>
      </c>
      <c r="Q9" s="117" t="s">
        <v>162</v>
      </c>
      <c r="R9" s="66" t="s">
        <v>100</v>
      </c>
      <c r="S9" s="66">
        <v>0.51659999999999995</v>
      </c>
    </row>
    <row r="10" spans="1:19" ht="16.2" thickBot="1" x14ac:dyDescent="0.35">
      <c r="A10" s="118"/>
      <c r="B10" s="66" t="s">
        <v>101</v>
      </c>
      <c r="C10" s="67">
        <v>8</v>
      </c>
      <c r="D10" s="67">
        <v>2.4</v>
      </c>
      <c r="E10" s="67">
        <v>5.2670000000000003</v>
      </c>
      <c r="F10" s="66">
        <v>0.50219999999999998</v>
      </c>
      <c r="G10" s="69">
        <v>0.50219999999999998</v>
      </c>
      <c r="I10" s="118"/>
      <c r="J10" s="66" t="s">
        <v>101</v>
      </c>
      <c r="K10" s="67">
        <v>2.4</v>
      </c>
      <c r="L10" s="67">
        <v>5.2670000000000003</v>
      </c>
      <c r="M10" s="66">
        <v>0.50219999999999998</v>
      </c>
      <c r="N10" s="69">
        <v>0.50219999999999998</v>
      </c>
      <c r="Q10" s="118"/>
      <c r="R10" s="66" t="s">
        <v>101</v>
      </c>
      <c r="S10" s="66">
        <v>0.50219999999999998</v>
      </c>
    </row>
  </sheetData>
  <mergeCells count="13">
    <mergeCell ref="A3:A4"/>
    <mergeCell ref="B3:B4"/>
    <mergeCell ref="C3:C4"/>
    <mergeCell ref="D3:F3"/>
    <mergeCell ref="A5:A6"/>
    <mergeCell ref="A9:A10"/>
    <mergeCell ref="I5:I6"/>
    <mergeCell ref="I7:I8"/>
    <mergeCell ref="I9:I10"/>
    <mergeCell ref="Q5:Q6"/>
    <mergeCell ref="Q7:Q8"/>
    <mergeCell ref="Q9:Q10"/>
    <mergeCell ref="A7:A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pretest</vt:lpstr>
      <vt:lpstr>Sheet4</vt:lpstr>
      <vt:lpstr>Sheet8</vt:lpstr>
      <vt:lpstr>posttest</vt:lpstr>
      <vt:lpstr>gain</vt:lpstr>
      <vt:lpstr>gain cr ir masing kelompok</vt:lpstr>
      <vt:lpstr>Sheet2</vt:lpstr>
      <vt:lpstr>Sheet7</vt:lpstr>
      <vt:lpstr>Sheet3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Intan PC</dc:creator>
  <cp:lastModifiedBy>Intan Susilawati</cp:lastModifiedBy>
  <dcterms:created xsi:type="dcterms:W3CDTF">2025-02-25T05:20:33Z</dcterms:created>
  <dcterms:modified xsi:type="dcterms:W3CDTF">2025-04-09T15:26:26Z</dcterms:modified>
</cp:coreProperties>
</file>