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G:\[5] MAGISTER UNSIL\SEMESTER 4\TESIS RATNA AMALIA TAQWANI\TESIS PER BAB RATNA AMALIA T\DATA HASIL PENELITIAN\"/>
    </mc:Choice>
  </mc:AlternateContent>
  <xr:revisionPtr revIDLastSave="0" documentId="13_ncr:1_{8724715C-2306-4347-8D65-2A429FBE6FC9}" xr6:coauthVersionLast="47" xr6:coauthVersionMax="47" xr10:uidLastSave="{00000000-0000-0000-0000-000000000000}"/>
  <bookViews>
    <workbookView xWindow="5235" yWindow="1410" windowWidth="10125" windowHeight="8535" firstSheet="5" activeTab="5" xr2:uid="{38D29922-1795-4311-A544-4A693E6F1BB4}"/>
  </bookViews>
  <sheets>
    <sheet name="Validasi Soal Test" sheetId="12" r:id="rId1"/>
    <sheet name="Validasi Materi" sheetId="11" r:id="rId2"/>
    <sheet name="Validasi Media" sheetId="13" r:id="rId3"/>
    <sheet name="Validasi Angket Belief" sheetId="14" r:id="rId4"/>
    <sheet name="Respons Siswa Kelas Kecil" sheetId="15" r:id="rId5"/>
    <sheet name="Pretest dan Post Test" sheetId="3" r:id="rId6"/>
    <sheet name="NGain" sheetId="17" r:id="rId7"/>
    <sheet name="Belief Matematis" sheetId="6" r:id="rId8"/>
    <sheet name="Belief PenMat" sheetId="7" r:id="rId9"/>
    <sheet name="Belief Diri" sheetId="8" r:id="rId10"/>
    <sheet name="Belief Sosial" sheetId="9" r:id="rId11"/>
    <sheet name="Respons Siswa Kelas Besar" sheetId="10" r:id="rId12"/>
    <sheet name="Sheet4" sheetId="5" r:id="rId13"/>
    <sheet name="Sheet1" sheetId="1" r:id="rId14"/>
    <sheet name="Sheet3" sheetId="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3" l="1"/>
  <c r="D55" i="3"/>
  <c r="D53" i="3"/>
  <c r="D54" i="3"/>
  <c r="C55" i="3"/>
  <c r="C56" i="3"/>
  <c r="C54" i="3"/>
  <c r="C53" i="3"/>
  <c r="F37" i="17" l="1"/>
  <c r="G37" i="17"/>
  <c r="E37" i="17"/>
  <c r="N13" i="17"/>
  <c r="M11" i="17"/>
  <c r="M12" i="17"/>
  <c r="M10" i="17"/>
  <c r="G34" i="17"/>
  <c r="F3" i="17"/>
  <c r="F4" i="17"/>
  <c r="F5" i="17"/>
  <c r="F6" i="17"/>
  <c r="G6" i="17" s="1"/>
  <c r="F7" i="17"/>
  <c r="F8" i="17"/>
  <c r="F9" i="17"/>
  <c r="F10" i="17"/>
  <c r="G10" i="17" s="1"/>
  <c r="F11" i="17"/>
  <c r="F12" i="17"/>
  <c r="F13" i="17"/>
  <c r="F14" i="17"/>
  <c r="F15" i="17"/>
  <c r="F16" i="17"/>
  <c r="F17" i="17"/>
  <c r="F18" i="17"/>
  <c r="G18" i="17" s="1"/>
  <c r="F19" i="17"/>
  <c r="F20" i="17"/>
  <c r="F21" i="17"/>
  <c r="F22" i="17"/>
  <c r="G22" i="17" s="1"/>
  <c r="F23" i="17"/>
  <c r="F24" i="17"/>
  <c r="F25" i="17"/>
  <c r="F26" i="17"/>
  <c r="G26" i="17" s="1"/>
  <c r="F27" i="17"/>
  <c r="F28" i="17"/>
  <c r="F29" i="17"/>
  <c r="F30" i="17"/>
  <c r="F31" i="17"/>
  <c r="F32" i="17"/>
  <c r="F33" i="17"/>
  <c r="F34" i="17"/>
  <c r="F35" i="17"/>
  <c r="F36" i="17"/>
  <c r="F2" i="17"/>
  <c r="E3" i="17"/>
  <c r="G3" i="17" s="1"/>
  <c r="E4" i="17"/>
  <c r="G4" i="17" s="1"/>
  <c r="E5" i="17"/>
  <c r="G5" i="17" s="1"/>
  <c r="E6" i="17"/>
  <c r="E7" i="17"/>
  <c r="E8" i="17"/>
  <c r="G8" i="17" s="1"/>
  <c r="E9" i="17"/>
  <c r="G9" i="17" s="1"/>
  <c r="E10" i="17"/>
  <c r="E11" i="17"/>
  <c r="E12" i="17"/>
  <c r="G12" i="17" s="1"/>
  <c r="E13" i="17"/>
  <c r="G13" i="17" s="1"/>
  <c r="E14" i="17"/>
  <c r="G14" i="17" s="1"/>
  <c r="E15" i="17"/>
  <c r="E16" i="17"/>
  <c r="G16" i="17" s="1"/>
  <c r="E17" i="17"/>
  <c r="G17" i="17" s="1"/>
  <c r="E18" i="17"/>
  <c r="E19" i="17"/>
  <c r="E20" i="17"/>
  <c r="G20" i="17" s="1"/>
  <c r="E21" i="17"/>
  <c r="G21" i="17" s="1"/>
  <c r="E22" i="17"/>
  <c r="E23" i="17"/>
  <c r="E24" i="17"/>
  <c r="G24" i="17" s="1"/>
  <c r="E25" i="17"/>
  <c r="G25" i="17" s="1"/>
  <c r="E26" i="17"/>
  <c r="E27" i="17"/>
  <c r="E28" i="17"/>
  <c r="G28" i="17" s="1"/>
  <c r="E29" i="17"/>
  <c r="G29" i="17" s="1"/>
  <c r="E30" i="17"/>
  <c r="G30" i="17" s="1"/>
  <c r="E31" i="17"/>
  <c r="E32" i="17"/>
  <c r="G32" i="17" s="1"/>
  <c r="E33" i="17"/>
  <c r="G33" i="17" s="1"/>
  <c r="E34" i="17"/>
  <c r="E35" i="17"/>
  <c r="E36" i="17"/>
  <c r="G36" i="17" s="1"/>
  <c r="E2" i="17"/>
  <c r="G2" i="17" s="1"/>
  <c r="G9" i="14"/>
  <c r="I9" i="14"/>
  <c r="K9" i="14"/>
  <c r="Z7" i="13"/>
  <c r="AB7" i="13" s="1"/>
  <c r="D47" i="3"/>
  <c r="F45" i="3"/>
  <c r="F44" i="3"/>
  <c r="F43" i="3"/>
  <c r="F42" i="3"/>
  <c r="K14" i="15"/>
  <c r="J14" i="15"/>
  <c r="AF8" i="15" s="1"/>
  <c r="I14" i="15"/>
  <c r="H14" i="15"/>
  <c r="AD8" i="15" s="1"/>
  <c r="G14" i="15"/>
  <c r="F14" i="15"/>
  <c r="AB8" i="15" s="1"/>
  <c r="E14" i="15"/>
  <c r="D14" i="15"/>
  <c r="S13" i="15"/>
  <c r="N29" i="15" s="1"/>
  <c r="N13" i="15"/>
  <c r="L25" i="15" s="1"/>
  <c r="K13" i="15"/>
  <c r="J13" i="15"/>
  <c r="I13" i="15"/>
  <c r="H13" i="15"/>
  <c r="G13" i="15"/>
  <c r="F13" i="15"/>
  <c r="E13" i="15"/>
  <c r="D13" i="15"/>
  <c r="S12" i="15"/>
  <c r="T12" i="15" s="1"/>
  <c r="U12" i="15" s="1"/>
  <c r="N12" i="15"/>
  <c r="P12" i="15" s="1"/>
  <c r="L12" i="15"/>
  <c r="S11" i="15"/>
  <c r="T11" i="15" s="1"/>
  <c r="U11" i="15" s="1"/>
  <c r="N11" i="15"/>
  <c r="R11" i="15" s="1"/>
  <c r="L11" i="15"/>
  <c r="S10" i="15"/>
  <c r="T10" i="15" s="1"/>
  <c r="U10" i="15" s="1"/>
  <c r="N10" i="15"/>
  <c r="L10" i="15"/>
  <c r="S9" i="15"/>
  <c r="T9" i="15" s="1"/>
  <c r="U9" i="15" s="1"/>
  <c r="N9" i="15"/>
  <c r="R9" i="15" s="1"/>
  <c r="L9" i="15"/>
  <c r="AG8" i="15"/>
  <c r="AE8" i="15"/>
  <c r="AC8" i="15"/>
  <c r="AA8" i="15"/>
  <c r="Z8" i="15"/>
  <c r="S8" i="15"/>
  <c r="T8" i="15" s="1"/>
  <c r="U8" i="15" s="1"/>
  <c r="N8" i="15"/>
  <c r="L8" i="15"/>
  <c r="S7" i="15"/>
  <c r="N21" i="15" s="1"/>
  <c r="N7" i="15"/>
  <c r="L7" i="15"/>
  <c r="AR9" i="14"/>
  <c r="AP9" i="14"/>
  <c r="AO9" i="14"/>
  <c r="AN9" i="14"/>
  <c r="AM9" i="14"/>
  <c r="AL9" i="14"/>
  <c r="AK9" i="14"/>
  <c r="AJ9" i="14"/>
  <c r="AI9" i="14"/>
  <c r="AH9" i="14"/>
  <c r="AG9" i="14"/>
  <c r="AF9" i="14"/>
  <c r="AE9" i="14"/>
  <c r="AD9" i="14"/>
  <c r="AC9" i="14"/>
  <c r="AB9" i="14"/>
  <c r="AA9" i="14"/>
  <c r="Z9" i="14"/>
  <c r="Y9" i="14"/>
  <c r="X9" i="14"/>
  <c r="W9" i="14"/>
  <c r="V9" i="14"/>
  <c r="U9" i="14"/>
  <c r="T9" i="14"/>
  <c r="S9" i="14"/>
  <c r="R9" i="14"/>
  <c r="Q9" i="14"/>
  <c r="P9" i="14"/>
  <c r="O9" i="14"/>
  <c r="N9" i="14"/>
  <c r="M9" i="14"/>
  <c r="L9" i="14"/>
  <c r="J9" i="14"/>
  <c r="H9" i="14"/>
  <c r="F9" i="14"/>
  <c r="E9" i="14"/>
  <c r="D9" i="14"/>
  <c r="C9" i="14"/>
  <c r="AQ8" i="14"/>
  <c r="AT8" i="14" s="1"/>
  <c r="AQ7" i="14"/>
  <c r="AS7" i="14" s="1"/>
  <c r="AA9" i="13"/>
  <c r="Y9" i="13"/>
  <c r="X9" i="13"/>
  <c r="W9" i="13"/>
  <c r="V9" i="13"/>
  <c r="U9" i="13"/>
  <c r="T9" i="13"/>
  <c r="S9" i="13"/>
  <c r="R9" i="13"/>
  <c r="Q9" i="13"/>
  <c r="P9" i="13"/>
  <c r="O9" i="13"/>
  <c r="N9" i="13"/>
  <c r="M9" i="13"/>
  <c r="L9" i="13"/>
  <c r="K9" i="13"/>
  <c r="J9" i="13"/>
  <c r="I9" i="13"/>
  <c r="H9" i="13"/>
  <c r="G9" i="13"/>
  <c r="F9" i="13"/>
  <c r="E9" i="13"/>
  <c r="D9" i="13"/>
  <c r="C9" i="13"/>
  <c r="Z8" i="13"/>
  <c r="AB8" i="13" s="1"/>
  <c r="N10" i="12"/>
  <c r="L10" i="12"/>
  <c r="K10" i="12"/>
  <c r="J10" i="12"/>
  <c r="I10" i="12"/>
  <c r="H10" i="12"/>
  <c r="G10" i="12"/>
  <c r="F10" i="12"/>
  <c r="E10" i="12"/>
  <c r="D10" i="12"/>
  <c r="C10" i="12"/>
  <c r="P9" i="12"/>
  <c r="O9" i="12"/>
  <c r="M9" i="12"/>
  <c r="M8" i="12"/>
  <c r="P8" i="12" s="1"/>
  <c r="O9" i="11"/>
  <c r="M9" i="11"/>
  <c r="L9" i="11"/>
  <c r="K9" i="11"/>
  <c r="J9" i="11"/>
  <c r="I9" i="11"/>
  <c r="H9" i="11"/>
  <c r="G9" i="11"/>
  <c r="F9" i="11"/>
  <c r="E9" i="11"/>
  <c r="D9" i="11"/>
  <c r="C9" i="11"/>
  <c r="N8" i="11"/>
  <c r="Q8" i="11" s="1"/>
  <c r="Q7" i="11"/>
  <c r="N7" i="11"/>
  <c r="O40" i="9"/>
  <c r="P40" i="9"/>
  <c r="U40" i="9"/>
  <c r="V40" i="9"/>
  <c r="W40" i="9" s="1"/>
  <c r="X40" i="9"/>
  <c r="O41" i="9"/>
  <c r="P41" i="9"/>
  <c r="U41" i="9"/>
  <c r="X41" i="9"/>
  <c r="O42" i="9"/>
  <c r="P42" i="9"/>
  <c r="S42" i="9" s="1"/>
  <c r="U42" i="9"/>
  <c r="V42" i="9"/>
  <c r="W42" i="9" s="1"/>
  <c r="X42" i="9"/>
  <c r="O43" i="9"/>
  <c r="P43" i="9"/>
  <c r="U43" i="9"/>
  <c r="X43" i="9"/>
  <c r="P40" i="8"/>
  <c r="Q40" i="8"/>
  <c r="V40" i="8"/>
  <c r="W40" i="8"/>
  <c r="X40" i="8" s="1"/>
  <c r="Y40" i="8"/>
  <c r="P41" i="8"/>
  <c r="Q41" i="8"/>
  <c r="V41" i="8"/>
  <c r="Y41" i="8"/>
  <c r="P42" i="8"/>
  <c r="Q42" i="8"/>
  <c r="T42" i="8" s="1"/>
  <c r="V42" i="8"/>
  <c r="W42" i="8"/>
  <c r="X42" i="8" s="1"/>
  <c r="Y42" i="8"/>
  <c r="P43" i="8"/>
  <c r="Q43" i="8"/>
  <c r="V43" i="8"/>
  <c r="Y43" i="8"/>
  <c r="AA40" i="7"/>
  <c r="AA41" i="7"/>
  <c r="AA42" i="7"/>
  <c r="AA43" i="7"/>
  <c r="S40" i="7"/>
  <c r="X40" i="7"/>
  <c r="Y40" i="7" s="1"/>
  <c r="Z40" i="7" s="1"/>
  <c r="S41" i="7"/>
  <c r="X41" i="7"/>
  <c r="Y41" i="7" s="1"/>
  <c r="Z41" i="7" s="1"/>
  <c r="S42" i="7"/>
  <c r="X42" i="7"/>
  <c r="Y42" i="7" s="1"/>
  <c r="Z42" i="7" s="1"/>
  <c r="S43" i="7"/>
  <c r="X43" i="7"/>
  <c r="Y43" i="7" s="1"/>
  <c r="Z43" i="7" s="1"/>
  <c r="R40" i="7"/>
  <c r="R41" i="7"/>
  <c r="R42" i="7"/>
  <c r="R43" i="7"/>
  <c r="AZ41" i="6"/>
  <c r="AZ42" i="6"/>
  <c r="AZ43" i="6"/>
  <c r="AR40" i="6"/>
  <c r="AR41" i="6"/>
  <c r="AR42" i="6"/>
  <c r="AQ41" i="6"/>
  <c r="AQ42" i="6"/>
  <c r="S38" i="10"/>
  <c r="S39" i="10"/>
  <c r="S40" i="10"/>
  <c r="L38" i="10"/>
  <c r="L39" i="10"/>
  <c r="L40" i="10"/>
  <c r="K38" i="10"/>
  <c r="K39" i="10"/>
  <c r="K40" i="10"/>
  <c r="K41" i="10"/>
  <c r="T41" i="10" s="1"/>
  <c r="T8" i="10"/>
  <c r="T9" i="10"/>
  <c r="T10" i="10"/>
  <c r="T11" i="10"/>
  <c r="T12" i="10"/>
  <c r="T13" i="10"/>
  <c r="T14" i="10"/>
  <c r="T15" i="10"/>
  <c r="T16" i="10"/>
  <c r="T17" i="10"/>
  <c r="T18" i="10"/>
  <c r="T19" i="10"/>
  <c r="T20" i="10"/>
  <c r="T21" i="10"/>
  <c r="T22" i="10"/>
  <c r="T23" i="10"/>
  <c r="T24" i="10"/>
  <c r="T25" i="10"/>
  <c r="T26" i="10"/>
  <c r="T27" i="10"/>
  <c r="T28" i="10"/>
  <c r="T30" i="10"/>
  <c r="T31" i="10"/>
  <c r="T32" i="10"/>
  <c r="T33" i="10"/>
  <c r="T34" i="10"/>
  <c r="T35" i="10"/>
  <c r="T36" i="10"/>
  <c r="T37" i="10"/>
  <c r="T38" i="10"/>
  <c r="T39" i="10"/>
  <c r="T40" i="10"/>
  <c r="J52" i="10"/>
  <c r="I52" i="10"/>
  <c r="H52" i="10"/>
  <c r="G52" i="10"/>
  <c r="F52" i="10"/>
  <c r="E52" i="10"/>
  <c r="D52" i="10"/>
  <c r="C52" i="10"/>
  <c r="J51" i="10"/>
  <c r="I51" i="10"/>
  <c r="H51" i="10"/>
  <c r="G51" i="10"/>
  <c r="F51" i="10"/>
  <c r="E51" i="10"/>
  <c r="D51" i="10"/>
  <c r="C51" i="10"/>
  <c r="J50" i="10"/>
  <c r="I50" i="10"/>
  <c r="H50" i="10"/>
  <c r="G50" i="10"/>
  <c r="F50" i="10"/>
  <c r="E50" i="10"/>
  <c r="D50" i="10"/>
  <c r="C50" i="10"/>
  <c r="J49" i="10"/>
  <c r="I49" i="10"/>
  <c r="H49" i="10"/>
  <c r="G49" i="10"/>
  <c r="F49" i="10"/>
  <c r="E49" i="10"/>
  <c r="D49" i="10"/>
  <c r="C49" i="10"/>
  <c r="J48" i="10"/>
  <c r="I48" i="10"/>
  <c r="H48" i="10"/>
  <c r="G48" i="10"/>
  <c r="F48" i="10"/>
  <c r="E48" i="10"/>
  <c r="D48" i="10"/>
  <c r="C48" i="10"/>
  <c r="J43" i="10"/>
  <c r="J46" i="10" s="1"/>
  <c r="I43" i="10"/>
  <c r="I46" i="10" s="1"/>
  <c r="H43" i="10"/>
  <c r="H46" i="10" s="1"/>
  <c r="G43" i="10"/>
  <c r="G46" i="10" s="1"/>
  <c r="F43" i="10"/>
  <c r="F46" i="10" s="1"/>
  <c r="E43" i="10"/>
  <c r="E46" i="10" s="1"/>
  <c r="D43" i="10"/>
  <c r="D46" i="10" s="1"/>
  <c r="C43" i="10"/>
  <c r="C46" i="10" s="1"/>
  <c r="Q42" i="10"/>
  <c r="R42" i="10" s="1"/>
  <c r="S42" i="10" s="1"/>
  <c r="M42" i="10" s="1"/>
  <c r="V15" i="10" s="1"/>
  <c r="X14" i="10" s="1"/>
  <c r="L42" i="10"/>
  <c r="J42" i="10"/>
  <c r="I42" i="10"/>
  <c r="H42" i="10"/>
  <c r="G42" i="10"/>
  <c r="F42" i="10"/>
  <c r="E42" i="10"/>
  <c r="D42" i="10"/>
  <c r="C42" i="10"/>
  <c r="Q41" i="10"/>
  <c r="L41" i="10"/>
  <c r="Q37" i="10"/>
  <c r="L37" i="10"/>
  <c r="K37" i="10"/>
  <c r="Q36" i="10"/>
  <c r="L36" i="10"/>
  <c r="K36" i="10"/>
  <c r="Q35" i="10"/>
  <c r="S35" i="10" s="1"/>
  <c r="L35" i="10"/>
  <c r="K35" i="10"/>
  <c r="Q34" i="10"/>
  <c r="L34" i="10"/>
  <c r="K34" i="10"/>
  <c r="Q33" i="10"/>
  <c r="L33" i="10"/>
  <c r="K33" i="10"/>
  <c r="Q32" i="10"/>
  <c r="L32" i="10"/>
  <c r="K32" i="10"/>
  <c r="Q31" i="10"/>
  <c r="S31" i="10" s="1"/>
  <c r="L31" i="10"/>
  <c r="K31" i="10"/>
  <c r="Q30" i="10"/>
  <c r="L30" i="10"/>
  <c r="K30" i="10"/>
  <c r="Q29" i="10"/>
  <c r="L29" i="10"/>
  <c r="K29" i="10"/>
  <c r="T29" i="10" s="1"/>
  <c r="Q28" i="10"/>
  <c r="L28" i="10"/>
  <c r="K28" i="10"/>
  <c r="Q27" i="10"/>
  <c r="S27" i="10" s="1"/>
  <c r="L27" i="10"/>
  <c r="K27" i="10"/>
  <c r="Q26" i="10"/>
  <c r="L26" i="10"/>
  <c r="K26" i="10"/>
  <c r="Q25" i="10"/>
  <c r="L25" i="10"/>
  <c r="K25" i="10"/>
  <c r="Q24" i="10"/>
  <c r="S24" i="10" s="1"/>
  <c r="L24" i="10"/>
  <c r="K24" i="10"/>
  <c r="Q23" i="10"/>
  <c r="S23" i="10" s="1"/>
  <c r="L23" i="10"/>
  <c r="K23" i="10"/>
  <c r="Q22" i="10"/>
  <c r="L22" i="10"/>
  <c r="K22" i="10"/>
  <c r="Q21" i="10"/>
  <c r="L21" i="10"/>
  <c r="K21" i="10"/>
  <c r="Q20" i="10"/>
  <c r="L20" i="10"/>
  <c r="K20" i="10"/>
  <c r="Q19" i="10"/>
  <c r="S19" i="10" s="1"/>
  <c r="L19" i="10"/>
  <c r="K19" i="10"/>
  <c r="Q18" i="10"/>
  <c r="L18" i="10"/>
  <c r="K18" i="10"/>
  <c r="Q17" i="10"/>
  <c r="L17" i="10"/>
  <c r="K17" i="10"/>
  <c r="Q16" i="10"/>
  <c r="L16" i="10"/>
  <c r="K16" i="10"/>
  <c r="Q15" i="10"/>
  <c r="S15" i="10" s="1"/>
  <c r="L15" i="10"/>
  <c r="K15" i="10"/>
  <c r="V14" i="10"/>
  <c r="Q14" i="10"/>
  <c r="S14" i="10" s="1"/>
  <c r="L14" i="10"/>
  <c r="K14" i="10"/>
  <c r="Q13" i="10"/>
  <c r="L13" i="10"/>
  <c r="K13" i="10"/>
  <c r="Q12" i="10"/>
  <c r="L12" i="10"/>
  <c r="K12" i="10"/>
  <c r="Q11" i="10"/>
  <c r="L11" i="10"/>
  <c r="K11" i="10"/>
  <c r="Q10" i="10"/>
  <c r="S10" i="10" s="1"/>
  <c r="L10" i="10"/>
  <c r="K10" i="10"/>
  <c r="Q9" i="10"/>
  <c r="L9" i="10"/>
  <c r="K9" i="10"/>
  <c r="Q8" i="10"/>
  <c r="L8" i="10"/>
  <c r="K8" i="10"/>
  <c r="Q7" i="10"/>
  <c r="X10" i="10" s="1"/>
  <c r="L7" i="10"/>
  <c r="K7" i="10"/>
  <c r="V6" i="10"/>
  <c r="AQ40" i="6"/>
  <c r="AZ40" i="6" s="1"/>
  <c r="AW42" i="7"/>
  <c r="AX42" i="7" s="1"/>
  <c r="AY42" i="7" s="1"/>
  <c r="AS42" i="7" s="1"/>
  <c r="AR42" i="7"/>
  <c r="C44" i="7"/>
  <c r="D44" i="7"/>
  <c r="E44" i="7"/>
  <c r="F44" i="7"/>
  <c r="G44" i="7"/>
  <c r="H44" i="7"/>
  <c r="I44" i="7"/>
  <c r="J44" i="7"/>
  <c r="K44" i="7"/>
  <c r="L44" i="7"/>
  <c r="M44" i="7"/>
  <c r="N44" i="7"/>
  <c r="O44" i="7"/>
  <c r="P44" i="7"/>
  <c r="Q44" i="7"/>
  <c r="S44" i="7"/>
  <c r="AC15" i="7" s="1"/>
  <c r="X44" i="7"/>
  <c r="N50" i="9"/>
  <c r="M50" i="9"/>
  <c r="L50" i="9"/>
  <c r="K50" i="9"/>
  <c r="J50" i="9"/>
  <c r="I50" i="9"/>
  <c r="H50" i="9"/>
  <c r="G50" i="9"/>
  <c r="F50" i="9"/>
  <c r="E50" i="9"/>
  <c r="D50" i="9"/>
  <c r="C50" i="9"/>
  <c r="N49" i="9"/>
  <c r="M49" i="9"/>
  <c r="L49" i="9"/>
  <c r="K49" i="9"/>
  <c r="J49" i="9"/>
  <c r="I49" i="9"/>
  <c r="H49" i="9"/>
  <c r="G49" i="9"/>
  <c r="F49" i="9"/>
  <c r="E49" i="9"/>
  <c r="D49" i="9"/>
  <c r="C49" i="9"/>
  <c r="N48" i="9"/>
  <c r="M48" i="9"/>
  <c r="L48" i="9"/>
  <c r="K48" i="9"/>
  <c r="J48" i="9"/>
  <c r="I48" i="9"/>
  <c r="H48" i="9"/>
  <c r="G48" i="9"/>
  <c r="F48" i="9"/>
  <c r="E48" i="9"/>
  <c r="D48" i="9"/>
  <c r="C48" i="9"/>
  <c r="N47" i="9"/>
  <c r="M47" i="9"/>
  <c r="L47" i="9"/>
  <c r="K47" i="9"/>
  <c r="J47" i="9"/>
  <c r="I47" i="9"/>
  <c r="H47" i="9"/>
  <c r="G47" i="9"/>
  <c r="F47" i="9"/>
  <c r="E47" i="9"/>
  <c r="D47" i="9"/>
  <c r="C47" i="9"/>
  <c r="N46" i="9"/>
  <c r="M46" i="9"/>
  <c r="L46" i="9"/>
  <c r="K46" i="9"/>
  <c r="J46" i="9"/>
  <c r="I46" i="9"/>
  <c r="H46" i="9"/>
  <c r="G46" i="9"/>
  <c r="F46" i="9"/>
  <c r="E46" i="9"/>
  <c r="D46" i="9"/>
  <c r="C46" i="9"/>
  <c r="U44" i="9"/>
  <c r="V44" i="9" s="1"/>
  <c r="W44" i="9" s="1"/>
  <c r="P44" i="9"/>
  <c r="N44" i="9"/>
  <c r="M44" i="9"/>
  <c r="L44" i="9"/>
  <c r="K44" i="9"/>
  <c r="J44" i="9"/>
  <c r="I44" i="9"/>
  <c r="H44" i="9"/>
  <c r="G44" i="9"/>
  <c r="F44" i="9"/>
  <c r="E44" i="9"/>
  <c r="D44" i="9"/>
  <c r="C44" i="9"/>
  <c r="U39" i="9"/>
  <c r="P39" i="9"/>
  <c r="O39" i="9"/>
  <c r="U38" i="9"/>
  <c r="V38" i="9" s="1"/>
  <c r="W38" i="9" s="1"/>
  <c r="S38" i="9" s="1"/>
  <c r="P38" i="9"/>
  <c r="O38" i="9"/>
  <c r="U37" i="9"/>
  <c r="P37" i="9"/>
  <c r="O37" i="9"/>
  <c r="U36" i="9"/>
  <c r="P36" i="9"/>
  <c r="O36" i="9"/>
  <c r="U35" i="9"/>
  <c r="P35" i="9"/>
  <c r="O35" i="9"/>
  <c r="U34" i="9"/>
  <c r="V34" i="9" s="1"/>
  <c r="W34" i="9" s="1"/>
  <c r="S34" i="9" s="1"/>
  <c r="P34" i="9"/>
  <c r="O34" i="9"/>
  <c r="U33" i="9"/>
  <c r="P33" i="9"/>
  <c r="O33" i="9"/>
  <c r="U32" i="9"/>
  <c r="P32" i="9"/>
  <c r="O32" i="9"/>
  <c r="U31" i="9"/>
  <c r="V31" i="9" s="1"/>
  <c r="W31" i="9" s="1"/>
  <c r="P31" i="9"/>
  <c r="O31" i="9"/>
  <c r="U30" i="9"/>
  <c r="P30" i="9"/>
  <c r="O30" i="9"/>
  <c r="U29" i="9"/>
  <c r="P29" i="9"/>
  <c r="O29" i="9"/>
  <c r="U28" i="9"/>
  <c r="P28" i="9"/>
  <c r="O28" i="9"/>
  <c r="U27" i="9"/>
  <c r="V27" i="9" s="1"/>
  <c r="W27" i="9" s="1"/>
  <c r="P27" i="9"/>
  <c r="O27" i="9"/>
  <c r="U26" i="9"/>
  <c r="P26" i="9"/>
  <c r="O26" i="9"/>
  <c r="U25" i="9"/>
  <c r="P25" i="9"/>
  <c r="O25" i="9"/>
  <c r="U24" i="9"/>
  <c r="P24" i="9"/>
  <c r="O24" i="9"/>
  <c r="U23" i="9"/>
  <c r="V23" i="9" s="1"/>
  <c r="W23" i="9" s="1"/>
  <c r="P23" i="9"/>
  <c r="O23" i="9"/>
  <c r="U22" i="9"/>
  <c r="P22" i="9"/>
  <c r="O22" i="9"/>
  <c r="U21" i="9"/>
  <c r="V21" i="9" s="1"/>
  <c r="W21" i="9" s="1"/>
  <c r="P21" i="9"/>
  <c r="O21" i="9"/>
  <c r="U20" i="9"/>
  <c r="P20" i="9"/>
  <c r="O20" i="9"/>
  <c r="U19" i="9"/>
  <c r="P19" i="9"/>
  <c r="O19" i="9"/>
  <c r="U18" i="9"/>
  <c r="P18" i="9"/>
  <c r="O18" i="9"/>
  <c r="U17" i="9"/>
  <c r="P17" i="9"/>
  <c r="O17" i="9"/>
  <c r="U16" i="9"/>
  <c r="P16" i="9"/>
  <c r="O16" i="9"/>
  <c r="Z15" i="9"/>
  <c r="U15" i="9"/>
  <c r="P15" i="9"/>
  <c r="O15" i="9"/>
  <c r="U14" i="9"/>
  <c r="P14" i="9"/>
  <c r="V14" i="9" s="1"/>
  <c r="W14" i="9" s="1"/>
  <c r="O14" i="9"/>
  <c r="U13" i="9"/>
  <c r="P13" i="9"/>
  <c r="O13" i="9"/>
  <c r="U12" i="9"/>
  <c r="P12" i="9"/>
  <c r="O12" i="9"/>
  <c r="U11" i="9"/>
  <c r="P11" i="9"/>
  <c r="O11" i="9"/>
  <c r="U10" i="9"/>
  <c r="P10" i="9"/>
  <c r="O10" i="9"/>
  <c r="U9" i="9"/>
  <c r="AB11" i="9" s="1"/>
  <c r="P9" i="9"/>
  <c r="Z7" i="9" s="1"/>
  <c r="O9" i="9"/>
  <c r="O50" i="8"/>
  <c r="N50" i="8"/>
  <c r="M50" i="8"/>
  <c r="L50" i="8"/>
  <c r="K50" i="8"/>
  <c r="J50" i="8"/>
  <c r="I50" i="8"/>
  <c r="H50" i="8"/>
  <c r="G50" i="8"/>
  <c r="F50" i="8"/>
  <c r="E50" i="8"/>
  <c r="D50" i="8"/>
  <c r="C50" i="8"/>
  <c r="O49" i="8"/>
  <c r="N49" i="8"/>
  <c r="M49" i="8"/>
  <c r="L49" i="8"/>
  <c r="K49" i="8"/>
  <c r="J49" i="8"/>
  <c r="I49" i="8"/>
  <c r="H49" i="8"/>
  <c r="G49" i="8"/>
  <c r="F49" i="8"/>
  <c r="E49" i="8"/>
  <c r="D49" i="8"/>
  <c r="C49" i="8"/>
  <c r="O48" i="8"/>
  <c r="N48" i="8"/>
  <c r="M48" i="8"/>
  <c r="L48" i="8"/>
  <c r="K48" i="8"/>
  <c r="J48" i="8"/>
  <c r="I48" i="8"/>
  <c r="H48" i="8"/>
  <c r="G48" i="8"/>
  <c r="F48" i="8"/>
  <c r="E48" i="8"/>
  <c r="D48" i="8"/>
  <c r="C48" i="8"/>
  <c r="O47" i="8"/>
  <c r="N47" i="8"/>
  <c r="M47" i="8"/>
  <c r="L47" i="8"/>
  <c r="K47" i="8"/>
  <c r="J47" i="8"/>
  <c r="I47" i="8"/>
  <c r="H47" i="8"/>
  <c r="G47" i="8"/>
  <c r="F47" i="8"/>
  <c r="E47" i="8"/>
  <c r="D47" i="8"/>
  <c r="C47" i="8"/>
  <c r="O46" i="8"/>
  <c r="N46" i="8"/>
  <c r="M46" i="8"/>
  <c r="L46" i="8"/>
  <c r="K46" i="8"/>
  <c r="J46" i="8"/>
  <c r="I46" i="8"/>
  <c r="H46" i="8"/>
  <c r="G46" i="8"/>
  <c r="F46" i="8"/>
  <c r="E46" i="8"/>
  <c r="D46" i="8"/>
  <c r="C46" i="8"/>
  <c r="V44" i="8"/>
  <c r="W44" i="8" s="1"/>
  <c r="X44" i="8" s="1"/>
  <c r="Q44" i="8"/>
  <c r="O44" i="8"/>
  <c r="N44" i="8"/>
  <c r="M44" i="8"/>
  <c r="L44" i="8"/>
  <c r="K44" i="8"/>
  <c r="J44" i="8"/>
  <c r="I44" i="8"/>
  <c r="H44" i="8"/>
  <c r="G44" i="8"/>
  <c r="F44" i="8"/>
  <c r="E44" i="8"/>
  <c r="D44" i="8"/>
  <c r="C44" i="8"/>
  <c r="V39" i="8"/>
  <c r="Q39" i="8"/>
  <c r="P39" i="8"/>
  <c r="V38" i="8"/>
  <c r="Q38" i="8"/>
  <c r="P38" i="8"/>
  <c r="V37" i="8"/>
  <c r="Q37" i="8"/>
  <c r="P37" i="8"/>
  <c r="V36" i="8"/>
  <c r="Q36" i="8"/>
  <c r="P36" i="8"/>
  <c r="V35" i="8"/>
  <c r="Q35" i="8"/>
  <c r="P35" i="8"/>
  <c r="V34" i="8"/>
  <c r="Q34" i="8"/>
  <c r="W34" i="8" s="1"/>
  <c r="X34" i="8" s="1"/>
  <c r="P34" i="8"/>
  <c r="V33" i="8"/>
  <c r="Q33" i="8"/>
  <c r="P33" i="8"/>
  <c r="V32" i="8"/>
  <c r="W32" i="8" s="1"/>
  <c r="X32" i="8" s="1"/>
  <c r="Q32" i="8"/>
  <c r="P32" i="8"/>
  <c r="V31" i="8"/>
  <c r="Q31" i="8"/>
  <c r="P31" i="8"/>
  <c r="V30" i="8"/>
  <c r="Q30" i="8"/>
  <c r="P30" i="8"/>
  <c r="V29" i="8"/>
  <c r="Q29" i="8"/>
  <c r="P29" i="8"/>
  <c r="V28" i="8"/>
  <c r="Q28" i="8"/>
  <c r="P28" i="8"/>
  <c r="V27" i="8"/>
  <c r="Q27" i="8"/>
  <c r="P27" i="8"/>
  <c r="V26" i="8"/>
  <c r="Q26" i="8"/>
  <c r="P26" i="8"/>
  <c r="V25" i="8"/>
  <c r="W25" i="8" s="1"/>
  <c r="X25" i="8" s="1"/>
  <c r="R25" i="8" s="1"/>
  <c r="Q25" i="8"/>
  <c r="P25" i="8"/>
  <c r="V24" i="8"/>
  <c r="W24" i="8" s="1"/>
  <c r="X24" i="8" s="1"/>
  <c r="Q24" i="8"/>
  <c r="P24" i="8"/>
  <c r="V23" i="8"/>
  <c r="Q23" i="8"/>
  <c r="P23" i="8"/>
  <c r="V22" i="8"/>
  <c r="Q22" i="8"/>
  <c r="P22" i="8"/>
  <c r="V21" i="8"/>
  <c r="Q21" i="8"/>
  <c r="P21" i="8"/>
  <c r="V20" i="8"/>
  <c r="Q20" i="8"/>
  <c r="P20" i="8"/>
  <c r="AC19" i="8"/>
  <c r="V19" i="8"/>
  <c r="Q19" i="8"/>
  <c r="P19" i="8"/>
  <c r="V18" i="8"/>
  <c r="Q18" i="8"/>
  <c r="P18" i="8"/>
  <c r="V17" i="8"/>
  <c r="Q17" i="8"/>
  <c r="P17" i="8"/>
  <c r="V16" i="8"/>
  <c r="Q16" i="8"/>
  <c r="P16" i="8"/>
  <c r="AA15" i="8"/>
  <c r="V15" i="8"/>
  <c r="Q15" i="8"/>
  <c r="P15" i="8"/>
  <c r="V14" i="8"/>
  <c r="Q14" i="8"/>
  <c r="P14" i="8"/>
  <c r="V13" i="8"/>
  <c r="Q13" i="8"/>
  <c r="P13" i="8"/>
  <c r="V12" i="8"/>
  <c r="Q12" i="8"/>
  <c r="P12" i="8"/>
  <c r="V11" i="8"/>
  <c r="Q11" i="8"/>
  <c r="P11" i="8"/>
  <c r="V10" i="8"/>
  <c r="Q10" i="8"/>
  <c r="P10" i="8"/>
  <c r="V9" i="8"/>
  <c r="AC11" i="8" s="1"/>
  <c r="Q9" i="8"/>
  <c r="P9" i="8"/>
  <c r="Q50" i="7"/>
  <c r="P50" i="7"/>
  <c r="O50" i="7"/>
  <c r="N50" i="7"/>
  <c r="M50" i="7"/>
  <c r="L50" i="7"/>
  <c r="K50" i="7"/>
  <c r="J50" i="7"/>
  <c r="I50" i="7"/>
  <c r="H50" i="7"/>
  <c r="G50" i="7"/>
  <c r="F50" i="7"/>
  <c r="E50" i="7"/>
  <c r="D50" i="7"/>
  <c r="C50" i="7"/>
  <c r="Q49" i="7"/>
  <c r="P49" i="7"/>
  <c r="O49" i="7"/>
  <c r="N49" i="7"/>
  <c r="M49" i="7"/>
  <c r="L49" i="7"/>
  <c r="K49" i="7"/>
  <c r="J49" i="7"/>
  <c r="I49" i="7"/>
  <c r="H49" i="7"/>
  <c r="G49" i="7"/>
  <c r="F49" i="7"/>
  <c r="E49" i="7"/>
  <c r="D49" i="7"/>
  <c r="C49" i="7"/>
  <c r="Q48" i="7"/>
  <c r="P48" i="7"/>
  <c r="O48" i="7"/>
  <c r="N48" i="7"/>
  <c r="M48" i="7"/>
  <c r="L48" i="7"/>
  <c r="K48" i="7"/>
  <c r="J48" i="7"/>
  <c r="I48" i="7"/>
  <c r="H48" i="7"/>
  <c r="G48" i="7"/>
  <c r="F48" i="7"/>
  <c r="E48" i="7"/>
  <c r="D48" i="7"/>
  <c r="C48" i="7"/>
  <c r="Q47" i="7"/>
  <c r="P47" i="7"/>
  <c r="O47" i="7"/>
  <c r="N47" i="7"/>
  <c r="M47" i="7"/>
  <c r="L47" i="7"/>
  <c r="K47" i="7"/>
  <c r="J47" i="7"/>
  <c r="I47" i="7"/>
  <c r="H47" i="7"/>
  <c r="G47" i="7"/>
  <c r="F47" i="7"/>
  <c r="E47" i="7"/>
  <c r="D47" i="7"/>
  <c r="C47" i="7"/>
  <c r="Q46" i="7"/>
  <c r="P46" i="7"/>
  <c r="O46" i="7"/>
  <c r="N46" i="7"/>
  <c r="M46" i="7"/>
  <c r="L46" i="7"/>
  <c r="K46" i="7"/>
  <c r="J46" i="7"/>
  <c r="I46" i="7"/>
  <c r="H46" i="7"/>
  <c r="G46" i="7"/>
  <c r="F46" i="7"/>
  <c r="E46" i="7"/>
  <c r="D46" i="7"/>
  <c r="C46" i="7"/>
  <c r="X39" i="7"/>
  <c r="S39" i="7"/>
  <c r="R39" i="7"/>
  <c r="Y38" i="7"/>
  <c r="Z38" i="7" s="1"/>
  <c r="X38" i="7"/>
  <c r="S38" i="7"/>
  <c r="R38" i="7"/>
  <c r="Y37" i="7"/>
  <c r="Z37" i="7" s="1"/>
  <c r="W37" i="7" s="1"/>
  <c r="X37" i="7"/>
  <c r="T37" i="7"/>
  <c r="S37" i="7"/>
  <c r="R37" i="7"/>
  <c r="X36" i="7"/>
  <c r="S36" i="7"/>
  <c r="R36" i="7"/>
  <c r="X35" i="7"/>
  <c r="S35" i="7"/>
  <c r="R35" i="7"/>
  <c r="X34" i="7"/>
  <c r="S34" i="7"/>
  <c r="R34" i="7"/>
  <c r="X33" i="7"/>
  <c r="S33" i="7"/>
  <c r="R33" i="7"/>
  <c r="X32" i="7"/>
  <c r="S32" i="7"/>
  <c r="R32" i="7"/>
  <c r="X31" i="7"/>
  <c r="S31" i="7"/>
  <c r="R31" i="7"/>
  <c r="X30" i="7"/>
  <c r="Y30" i="7" s="1"/>
  <c r="Z30" i="7" s="1"/>
  <c r="S30" i="7"/>
  <c r="R30" i="7"/>
  <c r="X29" i="7"/>
  <c r="Y29" i="7" s="1"/>
  <c r="Z29" i="7" s="1"/>
  <c r="U29" i="7" s="1"/>
  <c r="S29" i="7"/>
  <c r="R29" i="7"/>
  <c r="X28" i="7"/>
  <c r="S28" i="7"/>
  <c r="R28" i="7"/>
  <c r="X27" i="7"/>
  <c r="S27" i="7"/>
  <c r="R27" i="7"/>
  <c r="X26" i="7"/>
  <c r="S26" i="7"/>
  <c r="R26" i="7"/>
  <c r="X25" i="7"/>
  <c r="S25" i="7"/>
  <c r="R25" i="7"/>
  <c r="X24" i="7"/>
  <c r="S24" i="7"/>
  <c r="R24" i="7"/>
  <c r="X23" i="7"/>
  <c r="S23" i="7"/>
  <c r="R23" i="7"/>
  <c r="X22" i="7"/>
  <c r="S22" i="7"/>
  <c r="Y22" i="7" s="1"/>
  <c r="Z22" i="7" s="1"/>
  <c r="V22" i="7" s="1"/>
  <c r="R22" i="7"/>
  <c r="X21" i="7"/>
  <c r="S21" i="7"/>
  <c r="Y21" i="7" s="1"/>
  <c r="Z21" i="7" s="1"/>
  <c r="R21" i="7"/>
  <c r="X20" i="7"/>
  <c r="S20" i="7"/>
  <c r="R20" i="7"/>
  <c r="X19" i="7"/>
  <c r="S19" i="7"/>
  <c r="R19" i="7"/>
  <c r="X18" i="7"/>
  <c r="S18" i="7"/>
  <c r="R18" i="7"/>
  <c r="X17" i="7"/>
  <c r="S17" i="7"/>
  <c r="R17" i="7"/>
  <c r="X16" i="7"/>
  <c r="S16" i="7"/>
  <c r="R16" i="7"/>
  <c r="X15" i="7"/>
  <c r="S15" i="7"/>
  <c r="Y15" i="7" s="1"/>
  <c r="Z15" i="7" s="1"/>
  <c r="U15" i="7" s="1"/>
  <c r="R15" i="7"/>
  <c r="X14" i="7"/>
  <c r="Y14" i="7" s="1"/>
  <c r="Z14" i="7" s="1"/>
  <c r="S14" i="7"/>
  <c r="R14" i="7"/>
  <c r="X13" i="7"/>
  <c r="S13" i="7"/>
  <c r="R13" i="7"/>
  <c r="X12" i="7"/>
  <c r="Y12" i="7" s="1"/>
  <c r="Z12" i="7" s="1"/>
  <c r="S12" i="7"/>
  <c r="R12" i="7"/>
  <c r="Y11" i="7"/>
  <c r="Z11" i="7" s="1"/>
  <c r="X11" i="7"/>
  <c r="S11" i="7"/>
  <c r="R11" i="7"/>
  <c r="X10" i="7"/>
  <c r="Y10" i="7" s="1"/>
  <c r="Z10" i="7" s="1"/>
  <c r="S10" i="7"/>
  <c r="R10" i="7"/>
  <c r="Y9" i="7"/>
  <c r="Z9" i="7" s="1"/>
  <c r="X9" i="7"/>
  <c r="AE11" i="7" s="1"/>
  <c r="S9" i="7"/>
  <c r="R9" i="7"/>
  <c r="AC7" i="7"/>
  <c r="AW44" i="6"/>
  <c r="AR44" i="6"/>
  <c r="BB15" i="6" s="1"/>
  <c r="AP44" i="6"/>
  <c r="AO44" i="6"/>
  <c r="AN44" i="6"/>
  <c r="AM44" i="6"/>
  <c r="AL44"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AR43" i="6"/>
  <c r="AQ43" i="6"/>
  <c r="AW39" i="6"/>
  <c r="AR39" i="6"/>
  <c r="AQ39" i="6"/>
  <c r="AW38" i="6"/>
  <c r="AR38" i="6"/>
  <c r="AQ38" i="6"/>
  <c r="AW37" i="6"/>
  <c r="AR37" i="6"/>
  <c r="AQ37" i="6"/>
  <c r="AW36" i="6"/>
  <c r="AX36" i="6" s="1"/>
  <c r="AS36" i="6" s="1"/>
  <c r="AR36" i="6"/>
  <c r="AQ36" i="6"/>
  <c r="AW35" i="6"/>
  <c r="AR35" i="6"/>
  <c r="AQ35" i="6"/>
  <c r="AW34" i="6"/>
  <c r="AR34" i="6"/>
  <c r="AQ34" i="6"/>
  <c r="AW33" i="6"/>
  <c r="AR33" i="6"/>
  <c r="AQ33" i="6"/>
  <c r="AW32" i="6"/>
  <c r="AX32" i="6" s="1"/>
  <c r="AS32" i="6" s="1"/>
  <c r="AR32" i="6"/>
  <c r="AQ32" i="6"/>
  <c r="AW31" i="6"/>
  <c r="AR31" i="6"/>
  <c r="AQ31" i="6"/>
  <c r="AW30" i="6"/>
  <c r="AR30" i="6"/>
  <c r="AQ30" i="6"/>
  <c r="AW29" i="6"/>
  <c r="AR29" i="6"/>
  <c r="AQ29" i="6"/>
  <c r="AW28" i="6"/>
  <c r="AR28" i="6"/>
  <c r="AQ28" i="6"/>
  <c r="AW27" i="6"/>
  <c r="AR27" i="6"/>
  <c r="AQ27" i="6"/>
  <c r="AW26" i="6"/>
  <c r="AR26" i="6"/>
  <c r="AQ26" i="6"/>
  <c r="AW25" i="6"/>
  <c r="AR25" i="6"/>
  <c r="AQ25" i="6"/>
  <c r="AW24" i="6"/>
  <c r="AR24" i="6"/>
  <c r="AQ24" i="6"/>
  <c r="AW23" i="6"/>
  <c r="AR23" i="6"/>
  <c r="AQ23" i="6"/>
  <c r="AW22" i="6"/>
  <c r="AR22" i="6"/>
  <c r="AQ22" i="6"/>
  <c r="AW21" i="6"/>
  <c r="AR21" i="6"/>
  <c r="AQ21" i="6"/>
  <c r="AX20" i="6"/>
  <c r="AT20" i="6" s="1"/>
  <c r="AW20" i="6"/>
  <c r="AR20" i="6"/>
  <c r="AQ20" i="6"/>
  <c r="BD19" i="6"/>
  <c r="AW19" i="6"/>
  <c r="AR19" i="6"/>
  <c r="AQ19" i="6"/>
  <c r="AW18" i="6"/>
  <c r="AR18" i="6"/>
  <c r="AQ18" i="6"/>
  <c r="AW17" i="6"/>
  <c r="AX17" i="6" s="1"/>
  <c r="AT17" i="6" s="1"/>
  <c r="AR17" i="6"/>
  <c r="AQ17" i="6"/>
  <c r="AW16" i="6"/>
  <c r="AR16" i="6"/>
  <c r="AQ16" i="6"/>
  <c r="AW15" i="6"/>
  <c r="AR15" i="6"/>
  <c r="AQ15" i="6"/>
  <c r="AW14" i="6"/>
  <c r="AR14" i="6"/>
  <c r="AQ14" i="6"/>
  <c r="AW13" i="6"/>
  <c r="AR13" i="6"/>
  <c r="AQ13" i="6"/>
  <c r="AW12" i="6"/>
  <c r="AR12" i="6"/>
  <c r="AQ12" i="6"/>
  <c r="AW11" i="6"/>
  <c r="AR11" i="6"/>
  <c r="AQ11" i="6"/>
  <c r="AW10" i="6"/>
  <c r="AR10" i="6"/>
  <c r="AQ10" i="6"/>
  <c r="AW9" i="6"/>
  <c r="BD11" i="6" s="1"/>
  <c r="AR9" i="6"/>
  <c r="BB7" i="6" s="1"/>
  <c r="AQ9" i="6"/>
  <c r="G35" i="17" l="1"/>
  <c r="G31" i="17"/>
  <c r="G27" i="17"/>
  <c r="G23" i="17"/>
  <c r="G19" i="17"/>
  <c r="G15" i="17"/>
  <c r="G11" i="17"/>
  <c r="G7" i="17"/>
  <c r="L14" i="15"/>
  <c r="AQ9" i="14"/>
  <c r="AT9" i="14" s="1"/>
  <c r="AT7" i="14"/>
  <c r="AC8" i="13"/>
  <c r="AC7" i="13"/>
  <c r="Z9" i="13"/>
  <c r="AC9" i="13" s="1"/>
  <c r="N9" i="11"/>
  <c r="Q9" i="11" s="1"/>
  <c r="P8" i="11"/>
  <c r="P7" i="11"/>
  <c r="P9" i="11" s="1"/>
  <c r="Q12" i="15"/>
  <c r="O12" i="15"/>
  <c r="R7" i="15"/>
  <c r="L21" i="15" s="1"/>
  <c r="N20" i="15" s="1"/>
  <c r="Q8" i="15"/>
  <c r="O8" i="15"/>
  <c r="Q10" i="15"/>
  <c r="O10" i="15"/>
  <c r="O9" i="15"/>
  <c r="Q9" i="15"/>
  <c r="P9" i="15"/>
  <c r="P8" i="15"/>
  <c r="P10" i="15"/>
  <c r="O11" i="15"/>
  <c r="Q11" i="15"/>
  <c r="P11" i="15"/>
  <c r="P7" i="15"/>
  <c r="L19" i="15" s="1"/>
  <c r="N18" i="15" s="1"/>
  <c r="T7" i="15"/>
  <c r="U7" i="15" s="1"/>
  <c r="R8" i="15"/>
  <c r="R10" i="15"/>
  <c r="R12" i="15"/>
  <c r="T13" i="15"/>
  <c r="U13" i="15" s="1"/>
  <c r="L17" i="15"/>
  <c r="L13" i="15"/>
  <c r="AS8" i="14"/>
  <c r="AS9" i="14" s="1"/>
  <c r="AB9" i="13"/>
  <c r="O8" i="12"/>
  <c r="O10" i="12" s="1"/>
  <c r="M10" i="12"/>
  <c r="P10" i="12" s="1"/>
  <c r="R40" i="9"/>
  <c r="Q40" i="9"/>
  <c r="Q41" i="9"/>
  <c r="S40" i="9"/>
  <c r="R42" i="9"/>
  <c r="T42" i="9"/>
  <c r="Q42" i="9"/>
  <c r="V43" i="9"/>
  <c r="W43" i="9" s="1"/>
  <c r="T43" i="9" s="1"/>
  <c r="R43" i="9"/>
  <c r="V41" i="9"/>
  <c r="W41" i="9" s="1"/>
  <c r="T41" i="9" s="1"/>
  <c r="T40" i="9"/>
  <c r="T40" i="8"/>
  <c r="S40" i="8"/>
  <c r="U40" i="8"/>
  <c r="R40" i="8"/>
  <c r="R41" i="8"/>
  <c r="R42" i="8"/>
  <c r="U42" i="8"/>
  <c r="S42" i="8"/>
  <c r="W43" i="8"/>
  <c r="X43" i="8" s="1"/>
  <c r="U43" i="8" s="1"/>
  <c r="S43" i="8"/>
  <c r="W41" i="8"/>
  <c r="X41" i="8" s="1"/>
  <c r="U41" i="8" s="1"/>
  <c r="S41" i="8"/>
  <c r="T41" i="8"/>
  <c r="W41" i="7"/>
  <c r="T41" i="7"/>
  <c r="V41" i="7"/>
  <c r="U43" i="7"/>
  <c r="W42" i="7"/>
  <c r="T42" i="7"/>
  <c r="V42" i="7"/>
  <c r="W40" i="7"/>
  <c r="U40" i="7"/>
  <c r="V40" i="7"/>
  <c r="W43" i="7"/>
  <c r="T43" i="7"/>
  <c r="V43" i="7"/>
  <c r="U41" i="7"/>
  <c r="U42" i="7"/>
  <c r="AQ42" i="7" s="1"/>
  <c r="AZ42" i="7" s="1"/>
  <c r="T40" i="7"/>
  <c r="R44" i="7"/>
  <c r="S9" i="10"/>
  <c r="S13" i="10"/>
  <c r="M13" i="10" s="1"/>
  <c r="S18" i="10"/>
  <c r="M18" i="10" s="1"/>
  <c r="S22" i="10"/>
  <c r="M22" i="10" s="1"/>
  <c r="S26" i="10"/>
  <c r="S30" i="10"/>
  <c r="M30" i="10" s="1"/>
  <c r="S34" i="10"/>
  <c r="N34" i="10" s="1"/>
  <c r="S41" i="10"/>
  <c r="M41" i="10" s="1"/>
  <c r="S8" i="10"/>
  <c r="P8" i="10" s="1"/>
  <c r="S12" i="10"/>
  <c r="O12" i="10" s="1"/>
  <c r="S17" i="10"/>
  <c r="P17" i="10" s="1"/>
  <c r="S21" i="10"/>
  <c r="O21" i="10" s="1"/>
  <c r="S25" i="10"/>
  <c r="P25" i="10" s="1"/>
  <c r="S29" i="10"/>
  <c r="O29" i="10" s="1"/>
  <c r="S33" i="10"/>
  <c r="P33" i="10" s="1"/>
  <c r="S37" i="10"/>
  <c r="O37" i="10" s="1"/>
  <c r="S11" i="10"/>
  <c r="O11" i="10" s="1"/>
  <c r="S16" i="10"/>
  <c r="M16" i="10" s="1"/>
  <c r="S20" i="10"/>
  <c r="O20" i="10" s="1"/>
  <c r="S28" i="10"/>
  <c r="N28" i="10" s="1"/>
  <c r="P31" i="10"/>
  <c r="S32" i="10"/>
  <c r="M32" i="10" s="1"/>
  <c r="P35" i="10"/>
  <c r="S36" i="10"/>
  <c r="M36" i="10" s="1"/>
  <c r="K43" i="10"/>
  <c r="P9" i="10"/>
  <c r="O10" i="10"/>
  <c r="N10" i="10"/>
  <c r="M10" i="10"/>
  <c r="M14" i="10"/>
  <c r="O14" i="10"/>
  <c r="M15" i="10"/>
  <c r="O15" i="10"/>
  <c r="M19" i="10"/>
  <c r="O19" i="10"/>
  <c r="M23" i="10"/>
  <c r="O23" i="10"/>
  <c r="N26" i="10"/>
  <c r="M27" i="10"/>
  <c r="O27" i="10"/>
  <c r="N30" i="10"/>
  <c r="M31" i="10"/>
  <c r="O31" i="10"/>
  <c r="M35" i="10"/>
  <c r="O35" i="10"/>
  <c r="N35" i="10"/>
  <c r="O9" i="10"/>
  <c r="N9" i="10"/>
  <c r="M9" i="10"/>
  <c r="O18" i="10"/>
  <c r="O26" i="10"/>
  <c r="M26" i="10"/>
  <c r="O30" i="10"/>
  <c r="O8" i="10"/>
  <c r="P11" i="10"/>
  <c r="M12" i="10"/>
  <c r="P20" i="10"/>
  <c r="N24" i="10"/>
  <c r="O25" i="10"/>
  <c r="M29" i="10"/>
  <c r="P42" i="10"/>
  <c r="V18" i="10" s="1"/>
  <c r="X17" i="10" s="1"/>
  <c r="P10" i="10"/>
  <c r="N11" i="10"/>
  <c r="M11" i="10"/>
  <c r="P14" i="10"/>
  <c r="P15" i="10"/>
  <c r="O16" i="10"/>
  <c r="P19" i="10"/>
  <c r="P23" i="10"/>
  <c r="O24" i="10"/>
  <c r="M24" i="10"/>
  <c r="P27" i="10"/>
  <c r="O32" i="10"/>
  <c r="N14" i="10"/>
  <c r="N15" i="10"/>
  <c r="X18" i="10"/>
  <c r="N19" i="10"/>
  <c r="N23" i="10"/>
  <c r="P24" i="10"/>
  <c r="N25" i="10"/>
  <c r="P26" i="10"/>
  <c r="N27" i="10"/>
  <c r="N31" i="10"/>
  <c r="P34" i="10"/>
  <c r="N42" i="10"/>
  <c r="V16" i="10" s="1"/>
  <c r="X15" i="10" s="1"/>
  <c r="K42" i="10"/>
  <c r="O42" i="10"/>
  <c r="V17" i="10" s="1"/>
  <c r="X16" i="10" s="1"/>
  <c r="S7" i="10"/>
  <c r="P7" i="10" s="1"/>
  <c r="V10" i="10" s="1"/>
  <c r="X9" i="10" s="1"/>
  <c r="V11" i="9"/>
  <c r="W11" i="9" s="1"/>
  <c r="V16" i="9"/>
  <c r="W16" i="9" s="1"/>
  <c r="Q16" i="9" s="1"/>
  <c r="V25" i="9"/>
  <c r="W25" i="9" s="1"/>
  <c r="R25" i="9" s="1"/>
  <c r="V29" i="9"/>
  <c r="W29" i="9" s="1"/>
  <c r="Q29" i="9" s="1"/>
  <c r="V33" i="9"/>
  <c r="W33" i="9" s="1"/>
  <c r="V37" i="9"/>
  <c r="W37" i="9" s="1"/>
  <c r="S37" i="9" s="1"/>
  <c r="V10" i="9"/>
  <c r="W10" i="9" s="1"/>
  <c r="Q10" i="9" s="1"/>
  <c r="V36" i="9"/>
  <c r="W36" i="9" s="1"/>
  <c r="S36" i="9" s="1"/>
  <c r="V35" i="9"/>
  <c r="W35" i="9" s="1"/>
  <c r="S35" i="9" s="1"/>
  <c r="V12" i="9"/>
  <c r="W12" i="9" s="1"/>
  <c r="Q12" i="9" s="1"/>
  <c r="V22" i="9"/>
  <c r="W22" i="9" s="1"/>
  <c r="T22" i="9" s="1"/>
  <c r="V26" i="9"/>
  <c r="W26" i="9" s="1"/>
  <c r="Q26" i="9" s="1"/>
  <c r="V39" i="9"/>
  <c r="W39" i="9" s="1"/>
  <c r="S39" i="9" s="1"/>
  <c r="Q14" i="9"/>
  <c r="R14" i="9"/>
  <c r="Q23" i="9"/>
  <c r="R23" i="9"/>
  <c r="Q27" i="9"/>
  <c r="R27" i="9"/>
  <c r="V9" i="9"/>
  <c r="W9" i="9" s="1"/>
  <c r="S9" i="9" s="1"/>
  <c r="Z10" i="9" s="1"/>
  <c r="AB9" i="9" s="1"/>
  <c r="V13" i="9"/>
  <c r="W13" i="9" s="1"/>
  <c r="Q13" i="9" s="1"/>
  <c r="T16" i="9"/>
  <c r="V18" i="9"/>
  <c r="W18" i="9" s="1"/>
  <c r="R18" i="9" s="1"/>
  <c r="AB19" i="9"/>
  <c r="V30" i="9"/>
  <c r="W30" i="9" s="1"/>
  <c r="V32" i="9"/>
  <c r="W32" i="9" s="1"/>
  <c r="S32" i="9" s="1"/>
  <c r="T37" i="9"/>
  <c r="R38" i="9"/>
  <c r="Q22" i="9"/>
  <c r="T26" i="9"/>
  <c r="T31" i="9"/>
  <c r="Q34" i="9"/>
  <c r="W31" i="8"/>
  <c r="X31" i="8" s="1"/>
  <c r="R31" i="8" s="1"/>
  <c r="W35" i="8"/>
  <c r="X35" i="8" s="1"/>
  <c r="U35" i="8" s="1"/>
  <c r="W12" i="8"/>
  <c r="X12" i="8" s="1"/>
  <c r="R12" i="8" s="1"/>
  <c r="W15" i="8"/>
  <c r="X15" i="8" s="1"/>
  <c r="T15" i="8" s="1"/>
  <c r="W28" i="8"/>
  <c r="X28" i="8" s="1"/>
  <c r="W37" i="8"/>
  <c r="X37" i="8" s="1"/>
  <c r="W16" i="8"/>
  <c r="X16" i="8" s="1"/>
  <c r="T16" i="8" s="1"/>
  <c r="W20" i="8"/>
  <c r="X20" i="8" s="1"/>
  <c r="R20" i="8" s="1"/>
  <c r="W21" i="8"/>
  <c r="X21" i="8" s="1"/>
  <c r="R21" i="8" s="1"/>
  <c r="W26" i="8"/>
  <c r="X26" i="8" s="1"/>
  <c r="R26" i="8" s="1"/>
  <c r="W39" i="8"/>
  <c r="X39" i="8" s="1"/>
  <c r="U39" i="8" s="1"/>
  <c r="W29" i="8"/>
  <c r="X29" i="8" s="1"/>
  <c r="R29" i="8" s="1"/>
  <c r="W13" i="8"/>
  <c r="X13" i="8" s="1"/>
  <c r="S13" i="8" s="1"/>
  <c r="W18" i="8"/>
  <c r="X18" i="8" s="1"/>
  <c r="T18" i="8" s="1"/>
  <c r="W23" i="8"/>
  <c r="X23" i="8" s="1"/>
  <c r="R23" i="8" s="1"/>
  <c r="S15" i="8"/>
  <c r="U34" i="8"/>
  <c r="R34" i="8"/>
  <c r="S16" i="8"/>
  <c r="S28" i="8"/>
  <c r="T28" i="8"/>
  <c r="S18" i="8"/>
  <c r="S24" i="8"/>
  <c r="T24" i="8"/>
  <c r="T35" i="8"/>
  <c r="W11" i="8"/>
  <c r="X11" i="8" s="1"/>
  <c r="R11" i="8" s="1"/>
  <c r="W14" i="8"/>
  <c r="X14" i="8" s="1"/>
  <c r="R14" i="8" s="1"/>
  <c r="R24" i="8"/>
  <c r="W27" i="8"/>
  <c r="X27" i="8" s="1"/>
  <c r="R27" i="8" s="1"/>
  <c r="S34" i="8"/>
  <c r="R30" i="8"/>
  <c r="W10" i="8"/>
  <c r="X10" i="8" s="1"/>
  <c r="R10" i="8" s="1"/>
  <c r="R18" i="8"/>
  <c r="W36" i="8"/>
  <c r="X36" i="8" s="1"/>
  <c r="R36" i="8" s="1"/>
  <c r="W17" i="8"/>
  <c r="X17" i="8" s="1"/>
  <c r="S17" i="8" s="1"/>
  <c r="W19" i="8"/>
  <c r="X19" i="8" s="1"/>
  <c r="S19" i="8" s="1"/>
  <c r="W22" i="8"/>
  <c r="X22" i="8" s="1"/>
  <c r="S22" i="8" s="1"/>
  <c r="T25" i="8"/>
  <c r="R28" i="8"/>
  <c r="W30" i="8"/>
  <c r="X30" i="8" s="1"/>
  <c r="S30" i="8" s="1"/>
  <c r="T14" i="7"/>
  <c r="AV42" i="7"/>
  <c r="U14" i="7"/>
  <c r="W14" i="7"/>
  <c r="W21" i="7"/>
  <c r="U21" i="7"/>
  <c r="T21" i="7"/>
  <c r="T29" i="7"/>
  <c r="V15" i="7"/>
  <c r="Y25" i="7"/>
  <c r="Z25" i="7" s="1"/>
  <c r="U37" i="7"/>
  <c r="AT42" i="7"/>
  <c r="W15" i="7"/>
  <c r="AU42" i="7"/>
  <c r="Y39" i="7"/>
  <c r="Z39" i="7" s="1"/>
  <c r="T39" i="7" s="1"/>
  <c r="Y44" i="7"/>
  <c r="Z44" i="7" s="1"/>
  <c r="T44" i="7" s="1"/>
  <c r="AC16" i="7" s="1"/>
  <c r="AE15" i="7" s="1"/>
  <c r="U44" i="7"/>
  <c r="AC17" i="7" s="1"/>
  <c r="AE19" i="7"/>
  <c r="AX22" i="6"/>
  <c r="AT22" i="6" s="1"/>
  <c r="AX34" i="6"/>
  <c r="AS34" i="6" s="1"/>
  <c r="AX38" i="6"/>
  <c r="AS38" i="6" s="1"/>
  <c r="AQ44" i="6"/>
  <c r="AX16" i="6"/>
  <c r="AT16" i="6" s="1"/>
  <c r="AX18" i="6"/>
  <c r="AT18" i="6" s="1"/>
  <c r="AX30" i="6"/>
  <c r="AT30" i="6" s="1"/>
  <c r="AX24" i="6"/>
  <c r="AT24" i="6" s="1"/>
  <c r="AX28" i="6"/>
  <c r="AT28" i="6" s="1"/>
  <c r="AU22" i="6"/>
  <c r="AX19" i="6"/>
  <c r="AT19" i="6" s="1"/>
  <c r="AX26" i="6"/>
  <c r="AT26" i="6" s="1"/>
  <c r="AX15" i="6"/>
  <c r="AU15" i="6" s="1"/>
  <c r="AU17" i="6"/>
  <c r="AX9" i="6"/>
  <c r="AV9" i="6" s="1"/>
  <c r="BB11" i="6" s="1"/>
  <c r="BD10" i="6" s="1"/>
  <c r="AX10" i="6"/>
  <c r="AV10" i="6" s="1"/>
  <c r="AX11" i="6"/>
  <c r="AV11" i="6" s="1"/>
  <c r="AX12" i="6"/>
  <c r="AV12" i="6" s="1"/>
  <c r="AX23" i="6"/>
  <c r="AT23" i="6" s="1"/>
  <c r="AX27" i="6"/>
  <c r="AT27" i="6" s="1"/>
  <c r="AT32" i="6"/>
  <c r="AU32" i="6"/>
  <c r="AT36" i="6"/>
  <c r="AU36" i="6"/>
  <c r="V9" i="7"/>
  <c r="AC10" i="7" s="1"/>
  <c r="AE9" i="7" s="1"/>
  <c r="T9" i="7"/>
  <c r="AC8" i="7" s="1"/>
  <c r="AE7" i="7" s="1"/>
  <c r="W12" i="7"/>
  <c r="Y13" i="7"/>
  <c r="Z13" i="7" s="1"/>
  <c r="V13" i="7" s="1"/>
  <c r="W38" i="7"/>
  <c r="U38" i="7"/>
  <c r="V38" i="7"/>
  <c r="AT11" i="6"/>
  <c r="AX14" i="6"/>
  <c r="AV14" i="6" s="1"/>
  <c r="AT14" i="6"/>
  <c r="AU16" i="6"/>
  <c r="AU20" i="6"/>
  <c r="AU28" i="6"/>
  <c r="U9" i="7"/>
  <c r="AC9" i="7" s="1"/>
  <c r="T12" i="7"/>
  <c r="V12" i="7"/>
  <c r="U12" i="7"/>
  <c r="W25" i="7"/>
  <c r="T25" i="7"/>
  <c r="W28" i="7"/>
  <c r="AX21" i="6"/>
  <c r="AV21" i="6" s="1"/>
  <c r="AX25" i="6"/>
  <c r="AV25" i="6" s="1"/>
  <c r="AX29" i="6"/>
  <c r="AV29" i="6" s="1"/>
  <c r="AT34" i="6"/>
  <c r="AU34" i="6"/>
  <c r="W10" i="7"/>
  <c r="V11" i="7"/>
  <c r="T11" i="7"/>
  <c r="AX13" i="6"/>
  <c r="AU13" i="6" s="1"/>
  <c r="T10" i="7"/>
  <c r="V10" i="7"/>
  <c r="U10" i="7"/>
  <c r="U11" i="7"/>
  <c r="W13" i="7"/>
  <c r="W22" i="7"/>
  <c r="U22" i="7"/>
  <c r="V30" i="7"/>
  <c r="U30" i="7"/>
  <c r="W30" i="7"/>
  <c r="AV16" i="6"/>
  <c r="AV17" i="6"/>
  <c r="AV20" i="6"/>
  <c r="AV22" i="6"/>
  <c r="AV24" i="6"/>
  <c r="AV28" i="6"/>
  <c r="W9" i="7"/>
  <c r="AC11" i="7" s="1"/>
  <c r="AE10" i="7" s="1"/>
  <c r="W11" i="7"/>
  <c r="AA19" i="7"/>
  <c r="T24" i="7"/>
  <c r="Y24" i="7"/>
  <c r="Z24" i="7" s="1"/>
  <c r="W24" i="7" s="1"/>
  <c r="W29" i="7"/>
  <c r="V33" i="7"/>
  <c r="Y33" i="7"/>
  <c r="Z33" i="7" s="1"/>
  <c r="U33" i="7" s="1"/>
  <c r="Y35" i="7"/>
  <c r="Z35" i="7" s="1"/>
  <c r="U35" i="7" s="1"/>
  <c r="AS16" i="6"/>
  <c r="AS17" i="6"/>
  <c r="AS20" i="6"/>
  <c r="AS22" i="6"/>
  <c r="AS26" i="6"/>
  <c r="AS28" i="6"/>
  <c r="AX31" i="6"/>
  <c r="AU31" i="6" s="1"/>
  <c r="AV32" i="6"/>
  <c r="AX33" i="6"/>
  <c r="AU33" i="6" s="1"/>
  <c r="AV34" i="6"/>
  <c r="AX35" i="6"/>
  <c r="AS35" i="6" s="1"/>
  <c r="AV36" i="6"/>
  <c r="AX37" i="6"/>
  <c r="AS37" i="6" s="1"/>
  <c r="AX39" i="6"/>
  <c r="AS39" i="6" s="1"/>
  <c r="AX44" i="6"/>
  <c r="AY44" i="6" s="1"/>
  <c r="AS44" i="6" s="1"/>
  <c r="BB16" i="6" s="1"/>
  <c r="BD15" i="6" s="1"/>
  <c r="AA10" i="7"/>
  <c r="AA12" i="7"/>
  <c r="Y16" i="7"/>
  <c r="Z16" i="7" s="1"/>
  <c r="V16" i="7" s="1"/>
  <c r="U16" i="7"/>
  <c r="Y17" i="7"/>
  <c r="Z17" i="7" s="1"/>
  <c r="U17" i="7" s="1"/>
  <c r="T18" i="7"/>
  <c r="Y18" i="7"/>
  <c r="Z18" i="7" s="1"/>
  <c r="V18" i="7" s="1"/>
  <c r="Y19" i="7"/>
  <c r="Z19" i="7" s="1"/>
  <c r="U19" i="7" s="1"/>
  <c r="T20" i="7"/>
  <c r="Y20" i="7"/>
  <c r="Z20" i="7" s="1"/>
  <c r="V20" i="7" s="1"/>
  <c r="U20" i="7"/>
  <c r="V23" i="7"/>
  <c r="W23" i="7"/>
  <c r="Y23" i="7"/>
  <c r="Z23" i="7" s="1"/>
  <c r="T23" i="7" s="1"/>
  <c r="Y26" i="7"/>
  <c r="Z26" i="7" s="1"/>
  <c r="U26" i="7" s="1"/>
  <c r="Y32" i="7"/>
  <c r="Z32" i="7" s="1"/>
  <c r="U32" i="7" s="1"/>
  <c r="V35" i="7"/>
  <c r="T35" i="7"/>
  <c r="AA38" i="7"/>
  <c r="U39" i="7"/>
  <c r="W39" i="7"/>
  <c r="Y28" i="7"/>
  <c r="Z28" i="7" s="1"/>
  <c r="U28" i="7" s="1"/>
  <c r="V31" i="7"/>
  <c r="W31" i="7"/>
  <c r="Y31" i="7"/>
  <c r="Z31" i="7" s="1"/>
  <c r="U31" i="7" s="1"/>
  <c r="Y34" i="7"/>
  <c r="Z34" i="7" s="1"/>
  <c r="W34" i="7" s="1"/>
  <c r="AA9" i="7"/>
  <c r="W18" i="7"/>
  <c r="W20" i="7"/>
  <c r="U23" i="7"/>
  <c r="AA24" i="7"/>
  <c r="V25" i="7"/>
  <c r="U25" i="7"/>
  <c r="Y27" i="7"/>
  <c r="Z27" i="7" s="1"/>
  <c r="V28" i="7"/>
  <c r="V32" i="7"/>
  <c r="Y36" i="7"/>
  <c r="Z36" i="7" s="1"/>
  <c r="U36" i="7" s="1"/>
  <c r="V14" i="7"/>
  <c r="T15" i="7"/>
  <c r="V21" i="7"/>
  <c r="T22" i="7"/>
  <c r="V29" i="7"/>
  <c r="T30" i="7"/>
  <c r="V37" i="7"/>
  <c r="T38" i="7"/>
  <c r="T39" i="8"/>
  <c r="Q9" i="9"/>
  <c r="Z8" i="9" s="1"/>
  <c r="AB7" i="9" s="1"/>
  <c r="R10" i="9"/>
  <c r="Q11" i="9"/>
  <c r="S11" i="9"/>
  <c r="R11" i="9"/>
  <c r="Q25" i="9"/>
  <c r="S25" i="9"/>
  <c r="S29" i="9"/>
  <c r="T23" i="8"/>
  <c r="T31" i="8"/>
  <c r="U32" i="8"/>
  <c r="S32" i="8"/>
  <c r="T37" i="8"/>
  <c r="S37" i="8"/>
  <c r="T44" i="8"/>
  <c r="AA18" i="8" s="1"/>
  <c r="AC17" i="8" s="1"/>
  <c r="S44" i="8"/>
  <c r="AA17" i="8" s="1"/>
  <c r="AC16" i="8" s="1"/>
  <c r="R44" i="8"/>
  <c r="AA16" i="8" s="1"/>
  <c r="AC15" i="8" s="1"/>
  <c r="R35" i="9"/>
  <c r="Q35" i="9"/>
  <c r="Q21" i="9"/>
  <c r="R21" i="9"/>
  <c r="S21" i="9"/>
  <c r="R33" i="9"/>
  <c r="Q33" i="9"/>
  <c r="S33" i="9"/>
  <c r="R44" i="9"/>
  <c r="Z17" i="9" s="1"/>
  <c r="AB16" i="9" s="1"/>
  <c r="Q44" i="9"/>
  <c r="Z16" i="9" s="1"/>
  <c r="AB15" i="9" s="1"/>
  <c r="S44" i="9"/>
  <c r="Z18" i="9" s="1"/>
  <c r="AB17" i="9" s="1"/>
  <c r="U10" i="8"/>
  <c r="U12" i="8"/>
  <c r="U21" i="8"/>
  <c r="U25" i="8"/>
  <c r="U29" i="8"/>
  <c r="U31" i="8"/>
  <c r="S35" i="8"/>
  <c r="T11" i="9"/>
  <c r="T25" i="9"/>
  <c r="R32" i="9"/>
  <c r="T33" i="9"/>
  <c r="Q38" i="9"/>
  <c r="T44" i="9"/>
  <c r="Z19" i="9" s="1"/>
  <c r="AB18" i="9" s="1"/>
  <c r="U37" i="8"/>
  <c r="T14" i="9"/>
  <c r="V17" i="9"/>
  <c r="W17" i="9" s="1"/>
  <c r="T17" i="9" s="1"/>
  <c r="R22" i="9"/>
  <c r="S22" i="9"/>
  <c r="S23" i="9"/>
  <c r="V24" i="9"/>
  <c r="W24" i="9" s="1"/>
  <c r="T24" i="9" s="1"/>
  <c r="T27" i="9"/>
  <c r="R34" i="9"/>
  <c r="R37" i="9"/>
  <c r="Q37" i="9"/>
  <c r="W9" i="8"/>
  <c r="X9" i="8" s="1"/>
  <c r="R9" i="8" s="1"/>
  <c r="AA8" i="8" s="1"/>
  <c r="AC7" i="8" s="1"/>
  <c r="S10" i="8"/>
  <c r="U13" i="8"/>
  <c r="U16" i="8"/>
  <c r="S23" i="8"/>
  <c r="U24" i="8"/>
  <c r="S25" i="8"/>
  <c r="S27" i="8"/>
  <c r="U28" i="8"/>
  <c r="U30" i="8"/>
  <c r="S31" i="8"/>
  <c r="T32" i="8"/>
  <c r="T21" i="9"/>
  <c r="T29" i="9"/>
  <c r="R31" i="9"/>
  <c r="Q31" i="9"/>
  <c r="R39" i="9"/>
  <c r="AA7" i="8"/>
  <c r="P44" i="8"/>
  <c r="R32" i="8"/>
  <c r="W33" i="8"/>
  <c r="X33" i="8" s="1"/>
  <c r="R33" i="8" s="1"/>
  <c r="T34" i="8"/>
  <c r="R35" i="8"/>
  <c r="S36" i="8"/>
  <c r="W38" i="8"/>
  <c r="X38" i="8" s="1"/>
  <c r="R38" i="8" s="1"/>
  <c r="U44" i="8"/>
  <c r="AA19" i="8" s="1"/>
  <c r="AC18" i="8" s="1"/>
  <c r="S14" i="9"/>
  <c r="V15" i="9"/>
  <c r="W15" i="9" s="1"/>
  <c r="T15" i="9" s="1"/>
  <c r="R16" i="9"/>
  <c r="S16" i="9"/>
  <c r="V19" i="9"/>
  <c r="W19" i="9" s="1"/>
  <c r="T19" i="9" s="1"/>
  <c r="V20" i="9"/>
  <c r="W20" i="9" s="1"/>
  <c r="T20" i="9" s="1"/>
  <c r="T23" i="9"/>
  <c r="Q24" i="9"/>
  <c r="S27" i="9"/>
  <c r="V28" i="9"/>
  <c r="W28" i="9" s="1"/>
  <c r="T28" i="9" s="1"/>
  <c r="S31" i="9"/>
  <c r="T39" i="9"/>
  <c r="O44" i="9"/>
  <c r="R37" i="8"/>
  <c r="R39" i="8"/>
  <c r="T34" i="9"/>
  <c r="T36" i="9"/>
  <c r="T38" i="9"/>
  <c r="O13" i="15" l="1"/>
  <c r="L26" i="15" s="1"/>
  <c r="N25" i="15" s="1"/>
  <c r="Q13" i="15"/>
  <c r="L28" i="15" s="1"/>
  <c r="N27" i="15" s="1"/>
  <c r="R13" i="15"/>
  <c r="L29" i="15" s="1"/>
  <c r="N28" i="15" s="1"/>
  <c r="P13" i="15"/>
  <c r="L27" i="15" s="1"/>
  <c r="N26" i="15" s="1"/>
  <c r="O7" i="15"/>
  <c r="L18" i="15" s="1"/>
  <c r="N17" i="15" s="1"/>
  <c r="Q7" i="15"/>
  <c r="L20" i="15" s="1"/>
  <c r="V10" i="15"/>
  <c r="R41" i="9"/>
  <c r="S41" i="9"/>
  <c r="S43" i="9"/>
  <c r="Q43" i="9"/>
  <c r="T43" i="8"/>
  <c r="R43" i="8"/>
  <c r="P36" i="10"/>
  <c r="O36" i="10"/>
  <c r="M37" i="10"/>
  <c r="O41" i="10"/>
  <c r="O28" i="10"/>
  <c r="M34" i="10"/>
  <c r="P18" i="10"/>
  <c r="M21" i="10"/>
  <c r="M20" i="10"/>
  <c r="O34" i="10"/>
  <c r="O22" i="10"/>
  <c r="N16" i="10"/>
  <c r="N32" i="10"/>
  <c r="M25" i="10"/>
  <c r="P16" i="10"/>
  <c r="M8" i="10"/>
  <c r="N13" i="10"/>
  <c r="P12" i="10"/>
  <c r="N29" i="10"/>
  <c r="N18" i="10"/>
  <c r="N12" i="10"/>
  <c r="P29" i="10"/>
  <c r="T42" i="10"/>
  <c r="P32" i="10"/>
  <c r="N8" i="10"/>
  <c r="P30" i="10"/>
  <c r="P22" i="10"/>
  <c r="N36" i="10"/>
  <c r="N41" i="10"/>
  <c r="P37" i="10"/>
  <c r="N33" i="10"/>
  <c r="N21" i="10"/>
  <c r="N17" i="10"/>
  <c r="N20" i="10"/>
  <c r="N37" i="10"/>
  <c r="O33" i="10"/>
  <c r="O17" i="10"/>
  <c r="N22" i="10"/>
  <c r="P13" i="10"/>
  <c r="O13" i="10"/>
  <c r="P21" i="10"/>
  <c r="P41" i="10"/>
  <c r="P28" i="10"/>
  <c r="M28" i="10"/>
  <c r="M33" i="10"/>
  <c r="M17" i="10"/>
  <c r="O7" i="10"/>
  <c r="V9" i="10" s="1"/>
  <c r="X8" i="10" s="1"/>
  <c r="N7" i="10"/>
  <c r="V8" i="10" s="1"/>
  <c r="M7" i="10"/>
  <c r="V7" i="10" s="1"/>
  <c r="X6" i="10" s="1"/>
  <c r="R29" i="9"/>
  <c r="R36" i="9"/>
  <c r="S26" i="9"/>
  <c r="S18" i="9"/>
  <c r="T10" i="9"/>
  <c r="S10" i="9"/>
  <c r="R26" i="9"/>
  <c r="T9" i="9"/>
  <c r="Z11" i="9" s="1"/>
  <c r="AB10" i="9" s="1"/>
  <c r="Q36" i="9"/>
  <c r="T12" i="9"/>
  <c r="S12" i="9"/>
  <c r="Q32" i="9"/>
  <c r="R12" i="9"/>
  <c r="T32" i="9"/>
  <c r="X44" i="9"/>
  <c r="Q39" i="9"/>
  <c r="T35" i="9"/>
  <c r="T13" i="9"/>
  <c r="T30" i="9"/>
  <c r="Q30" i="9"/>
  <c r="Q17" i="9"/>
  <c r="S30" i="9"/>
  <c r="Q15" i="9"/>
  <c r="S13" i="9"/>
  <c r="S24" i="9"/>
  <c r="R17" i="9"/>
  <c r="R30" i="9"/>
  <c r="S28" i="9"/>
  <c r="R9" i="9"/>
  <c r="Z9" i="9" s="1"/>
  <c r="X29" i="9" s="1"/>
  <c r="T18" i="9"/>
  <c r="Q18" i="9"/>
  <c r="R19" i="9"/>
  <c r="S17" i="9"/>
  <c r="Q19" i="9"/>
  <c r="S15" i="9"/>
  <c r="R13" i="9"/>
  <c r="R24" i="9"/>
  <c r="Q28" i="9"/>
  <c r="U19" i="8"/>
  <c r="U23" i="8"/>
  <c r="S39" i="8"/>
  <c r="R15" i="8"/>
  <c r="R16" i="8"/>
  <c r="T29" i="8"/>
  <c r="S20" i="8"/>
  <c r="U20" i="8"/>
  <c r="U15" i="8"/>
  <c r="T20" i="8"/>
  <c r="T36" i="8"/>
  <c r="S29" i="8"/>
  <c r="U17" i="8"/>
  <c r="S12" i="8"/>
  <c r="T12" i="8"/>
  <c r="U22" i="8"/>
  <c r="U18" i="8"/>
  <c r="T11" i="8"/>
  <c r="T13" i="8"/>
  <c r="T26" i="8"/>
  <c r="U38" i="8"/>
  <c r="S21" i="8"/>
  <c r="U11" i="8"/>
  <c r="R13" i="8"/>
  <c r="T21" i="8"/>
  <c r="U36" i="8"/>
  <c r="T22" i="8"/>
  <c r="S26" i="8"/>
  <c r="U26" i="8"/>
  <c r="U27" i="8"/>
  <c r="T27" i="8"/>
  <c r="Y44" i="8"/>
  <c r="S11" i="8"/>
  <c r="S9" i="8"/>
  <c r="AA9" i="8" s="1"/>
  <c r="Y16" i="8" s="1"/>
  <c r="U14" i="8"/>
  <c r="T14" i="8"/>
  <c r="R22" i="8"/>
  <c r="T10" i="8"/>
  <c r="T19" i="8"/>
  <c r="R17" i="8"/>
  <c r="S14" i="8"/>
  <c r="R19" i="8"/>
  <c r="T17" i="8"/>
  <c r="T30" i="8"/>
  <c r="T13" i="7"/>
  <c r="W35" i="7"/>
  <c r="V17" i="7"/>
  <c r="V34" i="7"/>
  <c r="V39" i="7"/>
  <c r="T26" i="7"/>
  <c r="W19" i="7"/>
  <c r="W17" i="7"/>
  <c r="T16" i="7"/>
  <c r="U13" i="7"/>
  <c r="V44" i="7"/>
  <c r="AC18" i="7" s="1"/>
  <c r="AE17" i="7" s="1"/>
  <c r="V26" i="7"/>
  <c r="W44" i="7"/>
  <c r="AC19" i="7" s="1"/>
  <c r="AE18" i="7" s="1"/>
  <c r="U34" i="7"/>
  <c r="W26" i="7"/>
  <c r="W16" i="7"/>
  <c r="T28" i="7"/>
  <c r="W32" i="7"/>
  <c r="T17" i="7"/>
  <c r="AE16" i="7"/>
  <c r="AA44" i="7"/>
  <c r="AU12" i="6"/>
  <c r="AS24" i="6"/>
  <c r="AU38" i="6"/>
  <c r="AS14" i="6"/>
  <c r="AS12" i="6"/>
  <c r="AU30" i="6"/>
  <c r="AT15" i="6"/>
  <c r="AU24" i="6"/>
  <c r="AV38" i="6"/>
  <c r="AS30" i="6"/>
  <c r="AS15" i="6"/>
  <c r="AT38" i="6"/>
  <c r="AT12" i="6"/>
  <c r="AU44" i="6"/>
  <c r="BB18" i="6" s="1"/>
  <c r="BD17" i="6" s="1"/>
  <c r="AU23" i="6"/>
  <c r="AU37" i="6"/>
  <c r="AS19" i="6"/>
  <c r="AV30" i="6"/>
  <c r="AU21" i="6"/>
  <c r="AT33" i="6"/>
  <c r="AV23" i="6"/>
  <c r="AU19" i="6"/>
  <c r="AS18" i="6"/>
  <c r="AV18" i="6"/>
  <c r="AS21" i="6"/>
  <c r="AU18" i="6"/>
  <c r="AU35" i="6"/>
  <c r="AT37" i="6"/>
  <c r="AU29" i="6"/>
  <c r="AS25" i="6"/>
  <c r="AU27" i="6"/>
  <c r="AS23" i="6"/>
  <c r="AV26" i="6"/>
  <c r="AV19" i="6"/>
  <c r="AV15" i="6"/>
  <c r="AS29" i="6"/>
  <c r="AV27" i="6"/>
  <c r="AU14" i="6"/>
  <c r="AT10" i="6"/>
  <c r="AS27" i="6"/>
  <c r="AS11" i="6"/>
  <c r="AU26" i="6"/>
  <c r="AT44" i="6"/>
  <c r="BB17" i="6" s="1"/>
  <c r="BD16" i="6" s="1"/>
  <c r="AT35" i="6"/>
  <c r="AU25" i="6"/>
  <c r="AV44" i="6"/>
  <c r="BB19" i="6" s="1"/>
  <c r="BD18" i="6" s="1"/>
  <c r="S33" i="8"/>
  <c r="R28" i="9"/>
  <c r="R20" i="9"/>
  <c r="R15" i="9"/>
  <c r="S38" i="8"/>
  <c r="Y18" i="8"/>
  <c r="T36" i="7"/>
  <c r="T31" i="7"/>
  <c r="T34" i="7"/>
  <c r="T32" i="7"/>
  <c r="T19" i="7"/>
  <c r="AT39" i="6"/>
  <c r="AV33" i="6"/>
  <c r="AS33" i="6"/>
  <c r="AT31" i="6"/>
  <c r="AA32" i="7"/>
  <c r="V24" i="7"/>
  <c r="U24" i="7"/>
  <c r="AA17" i="7"/>
  <c r="AZ44" i="6"/>
  <c r="AT29" i="6"/>
  <c r="AT25" i="6"/>
  <c r="AT21" i="6"/>
  <c r="AA34" i="7"/>
  <c r="AV13" i="6"/>
  <c r="AT13" i="6"/>
  <c r="AU10" i="6"/>
  <c r="AS9" i="6"/>
  <c r="BB8" i="6" s="1"/>
  <c r="BD7" i="6" s="1"/>
  <c r="Q20" i="9"/>
  <c r="S19" i="9"/>
  <c r="Y37" i="8"/>
  <c r="U9" i="8"/>
  <c r="AA11" i="8" s="1"/>
  <c r="AC10" i="8" s="1"/>
  <c r="Y30" i="8"/>
  <c r="Y28" i="8"/>
  <c r="T9" i="8"/>
  <c r="AA10" i="8" s="1"/>
  <c r="V19" i="7"/>
  <c r="AA11" i="7"/>
  <c r="AU39" i="6"/>
  <c r="U18" i="7"/>
  <c r="W33" i="7"/>
  <c r="T33" i="7"/>
  <c r="AV37" i="6"/>
  <c r="AA14" i="7"/>
  <c r="AA39" i="7"/>
  <c r="AA33" i="7"/>
  <c r="AA25" i="7"/>
  <c r="AA31" i="7"/>
  <c r="AA29" i="7"/>
  <c r="AA26" i="7"/>
  <c r="AA23" i="7"/>
  <c r="AA35" i="7"/>
  <c r="AA37" i="7"/>
  <c r="AA27" i="7"/>
  <c r="AA18" i="7"/>
  <c r="AA20" i="7"/>
  <c r="AE8" i="7"/>
  <c r="AA21" i="7"/>
  <c r="AA16" i="7"/>
  <c r="AT9" i="6"/>
  <c r="BB9" i="6" s="1"/>
  <c r="AA30" i="7"/>
  <c r="AV35" i="6"/>
  <c r="AU11" i="6"/>
  <c r="AS10" i="6"/>
  <c r="AC8" i="8"/>
  <c r="Y32" i="8"/>
  <c r="Y31" i="8"/>
  <c r="Y25" i="8"/>
  <c r="Y23" i="8"/>
  <c r="Y12" i="8"/>
  <c r="Y11" i="8"/>
  <c r="Y39" i="8"/>
  <c r="X28" i="9"/>
  <c r="Y13" i="8"/>
  <c r="W27" i="7"/>
  <c r="U27" i="7"/>
  <c r="T27" i="7"/>
  <c r="AA22" i="7"/>
  <c r="AA28" i="7"/>
  <c r="AV39" i="6"/>
  <c r="AS13" i="6"/>
  <c r="U33" i="8"/>
  <c r="T33" i="8"/>
  <c r="S20" i="9"/>
  <c r="T38" i="8"/>
  <c r="Y26" i="8"/>
  <c r="W36" i="7"/>
  <c r="V36" i="7"/>
  <c r="AV31" i="6"/>
  <c r="AS31" i="6"/>
  <c r="V27" i="7"/>
  <c r="AA36" i="7"/>
  <c r="AA13" i="7"/>
  <c r="AA15" i="7"/>
  <c r="AU9" i="6"/>
  <c r="BB10" i="6" s="1"/>
  <c r="BD9" i="6" s="1"/>
  <c r="N19" i="15" l="1"/>
  <c r="V7" i="15"/>
  <c r="V12" i="15"/>
  <c r="V11" i="15"/>
  <c r="V13" i="15"/>
  <c r="V9" i="15"/>
  <c r="V8" i="15"/>
  <c r="X7" i="10"/>
  <c r="T7" i="10"/>
  <c r="X17" i="9"/>
  <c r="X26" i="9"/>
  <c r="X21" i="9"/>
  <c r="X14" i="9"/>
  <c r="X35" i="9"/>
  <c r="X32" i="9"/>
  <c r="X39" i="9"/>
  <c r="X10" i="9"/>
  <c r="X38" i="9"/>
  <c r="X36" i="9"/>
  <c r="X9" i="9"/>
  <c r="X18" i="9"/>
  <c r="X30" i="9"/>
  <c r="X37" i="9"/>
  <c r="X19" i="9"/>
  <c r="X22" i="9"/>
  <c r="X13" i="9"/>
  <c r="X27" i="9"/>
  <c r="X33" i="9"/>
  <c r="X34" i="9"/>
  <c r="X12" i="9"/>
  <c r="X15" i="9"/>
  <c r="X24" i="9"/>
  <c r="X11" i="9"/>
  <c r="X20" i="9"/>
  <c r="AB8" i="9"/>
  <c r="X16" i="9"/>
  <c r="X31" i="9"/>
  <c r="X23" i="9"/>
  <c r="X25" i="9"/>
  <c r="Y9" i="8"/>
  <c r="Y14" i="8"/>
  <c r="Y27" i="8"/>
  <c r="Y38" i="8"/>
  <c r="Y36" i="8"/>
  <c r="Y24" i="8"/>
  <c r="Y15" i="8"/>
  <c r="Y22" i="8"/>
  <c r="Y10" i="8"/>
  <c r="Y21" i="8"/>
  <c r="Y29" i="8"/>
  <c r="Y34" i="8"/>
  <c r="Y33" i="8"/>
  <c r="Y35" i="8"/>
  <c r="AZ28" i="6"/>
  <c r="AZ26" i="6"/>
  <c r="AZ24" i="6"/>
  <c r="AZ22" i="6"/>
  <c r="AZ20" i="6"/>
  <c r="AZ19" i="6"/>
  <c r="AZ18" i="6"/>
  <c r="AZ17" i="6"/>
  <c r="AZ16" i="6"/>
  <c r="AZ15" i="6"/>
  <c r="AZ13" i="6"/>
  <c r="AZ27" i="6"/>
  <c r="AZ23" i="6"/>
  <c r="BD8" i="6"/>
  <c r="AZ29" i="6"/>
  <c r="AZ25" i="6"/>
  <c r="AZ21" i="6"/>
  <c r="AZ12" i="6"/>
  <c r="AZ11" i="6"/>
  <c r="AZ10" i="6"/>
  <c r="AZ14" i="6"/>
  <c r="AZ37" i="6"/>
  <c r="AZ32" i="6"/>
  <c r="AZ35" i="6"/>
  <c r="AZ34" i="6"/>
  <c r="AZ30" i="6"/>
  <c r="AZ31" i="6"/>
  <c r="AZ39" i="6"/>
  <c r="AZ36" i="6"/>
  <c r="AZ9" i="6"/>
  <c r="AZ33" i="6"/>
  <c r="AZ38" i="6"/>
  <c r="AC9" i="8"/>
  <c r="Y20" i="8"/>
  <c r="Y19" i="8"/>
  <c r="Y17" i="8"/>
  <c r="D45" i="3" l="1"/>
  <c r="D44" i="3"/>
  <c r="D43" i="3"/>
  <c r="D42" i="3"/>
  <c r="G37" i="3"/>
  <c r="G10" i="3"/>
  <c r="G20" i="3"/>
  <c r="E39" i="3"/>
  <c r="E40" i="3"/>
  <c r="E41" i="3"/>
  <c r="K6" i="3"/>
  <c r="G22" i="3"/>
  <c r="E38" i="3"/>
  <c r="G14" i="3"/>
  <c r="E37" i="3"/>
  <c r="G28" i="3"/>
  <c r="E36" i="3"/>
  <c r="G33" i="3"/>
  <c r="E35" i="3"/>
  <c r="G8" i="3"/>
  <c r="E34" i="3"/>
  <c r="G36" i="3"/>
  <c r="E33" i="3"/>
  <c r="G30" i="3"/>
  <c r="E32" i="3"/>
  <c r="G24" i="3"/>
  <c r="E31" i="3"/>
  <c r="G13" i="3"/>
  <c r="E30" i="3"/>
  <c r="G41" i="3"/>
  <c r="E29" i="3"/>
  <c r="G32" i="3"/>
  <c r="E28" i="3"/>
  <c r="G19" i="3"/>
  <c r="E27" i="3"/>
  <c r="G18" i="3"/>
  <c r="E26" i="3"/>
  <c r="G23" i="3"/>
  <c r="E25" i="3"/>
  <c r="G40" i="3"/>
  <c r="E24" i="3"/>
  <c r="G7" i="3"/>
  <c r="E23" i="3"/>
  <c r="G27" i="3"/>
  <c r="E22" i="3"/>
  <c r="G12" i="3"/>
  <c r="E21" i="3"/>
  <c r="G26" i="3"/>
  <c r="E20" i="3"/>
  <c r="G35" i="3"/>
  <c r="E19" i="3"/>
  <c r="G39" i="3"/>
  <c r="E18" i="3"/>
  <c r="G17" i="3"/>
  <c r="E17" i="3"/>
  <c r="G16" i="3"/>
  <c r="E16" i="3"/>
  <c r="G11" i="3"/>
  <c r="E15" i="3"/>
  <c r="G9" i="3"/>
  <c r="E14" i="3"/>
  <c r="G15" i="3"/>
  <c r="E13" i="3"/>
  <c r="G34" i="3"/>
  <c r="E12" i="3"/>
  <c r="G29" i="3"/>
  <c r="E11" i="3"/>
  <c r="G38" i="3"/>
  <c r="E10" i="3"/>
  <c r="G21" i="3"/>
  <c r="E9" i="3"/>
  <c r="G31" i="3"/>
  <c r="E8" i="3"/>
  <c r="G25" i="3"/>
  <c r="E7" i="3"/>
  <c r="G45" i="3" l="1"/>
  <c r="D46" i="3"/>
  <c r="D48" i="3" s="1"/>
  <c r="D49" i="3" s="1"/>
  <c r="E43" i="3"/>
  <c r="E42" i="3"/>
  <c r="J6" i="3"/>
  <c r="E45" i="3"/>
  <c r="E44" i="3"/>
  <c r="G42" i="3"/>
  <c r="G43" i="3"/>
  <c r="G44" i="3"/>
</calcChain>
</file>

<file path=xl/sharedStrings.xml><?xml version="1.0" encoding="utf-8"?>
<sst xmlns="http://schemas.openxmlformats.org/spreadsheetml/2006/main" count="704" uniqueCount="190">
  <si>
    <t>DAFTAR NILAI HASIL PRE-TEST KEMAMPUAN BERPIKIR KOMPUTASIONAL</t>
  </si>
  <si>
    <t>Afanny Adawiah</t>
  </si>
  <si>
    <t>Afrido Saputra</t>
  </si>
  <si>
    <t>Agus Septiana</t>
  </si>
  <si>
    <t>Ahdan Mahardika Apriawan</t>
  </si>
  <si>
    <t>Akmal Nurhidayat</t>
  </si>
  <si>
    <t>Ameliasari</t>
  </si>
  <si>
    <t>Azhan Surya Ramdani</t>
  </si>
  <si>
    <t>Berlian Sucitra</t>
  </si>
  <si>
    <t>Cindi Puji Astuti</t>
  </si>
  <si>
    <t>Dinda Keisha Hijriah</t>
  </si>
  <si>
    <t>Dini Muthia</t>
  </si>
  <si>
    <t>Erna Wahyuni</t>
  </si>
  <si>
    <t>Fitriyani Azizah</t>
  </si>
  <si>
    <t>Herlina Widianti</t>
  </si>
  <si>
    <t>Indriyani</t>
  </si>
  <si>
    <t>Jesicca Monic Mauline</t>
  </si>
  <si>
    <t>Keyla Ainindira</t>
  </si>
  <si>
    <t>Kirana Anastasya</t>
  </si>
  <si>
    <t>Kristina</t>
  </si>
  <si>
    <t>Meilany</t>
  </si>
  <si>
    <t>Meita Misnawati Lestari</t>
  </si>
  <si>
    <t>Nia Ramadani</t>
  </si>
  <si>
    <t>Rahelda Pebri Arnita</t>
  </si>
  <si>
    <t>Resa Oktaviani</t>
  </si>
  <si>
    <t>Rifal  Muad Almalik</t>
  </si>
  <si>
    <t>Rossa Revalina</t>
  </si>
  <si>
    <t>Salfa Nuraini</t>
  </si>
  <si>
    <t>Selvi Arias Fasari</t>
  </si>
  <si>
    <t>Seni Auliani</t>
  </si>
  <si>
    <t>Sifa Nurhajijah</t>
  </si>
  <si>
    <t>Sinta Maesaroh</t>
  </si>
  <si>
    <t>Tanti Apri Rahayu</t>
  </si>
  <si>
    <t>Tiara Savira</t>
  </si>
  <si>
    <t>Tika Oktafia</t>
  </si>
  <si>
    <t>Wulandari</t>
  </si>
  <si>
    <t>NO</t>
  </si>
  <si>
    <t>NAMA</t>
  </si>
  <si>
    <t>NILAI</t>
  </si>
  <si>
    <t>DATA HASIL PRETEST DAN POSTTEST</t>
  </si>
  <si>
    <t>No</t>
  </si>
  <si>
    <t>Subjek</t>
  </si>
  <si>
    <t>SUBJEK NICK NAME</t>
  </si>
  <si>
    <t>Pretest</t>
  </si>
  <si>
    <t>Post Test</t>
  </si>
  <si>
    <t>Posttest</t>
  </si>
  <si>
    <t>X</t>
  </si>
  <si>
    <t>%</t>
  </si>
  <si>
    <t>Y</t>
  </si>
  <si>
    <t>S6</t>
  </si>
  <si>
    <t>S11</t>
  </si>
  <si>
    <t>S15</t>
  </si>
  <si>
    <t>S28</t>
  </si>
  <si>
    <t>S23</t>
  </si>
  <si>
    <t>S31</t>
  </si>
  <si>
    <t>S17</t>
  </si>
  <si>
    <t>S1</t>
  </si>
  <si>
    <t>S25</t>
  </si>
  <si>
    <t>S29</t>
  </si>
  <si>
    <t>S30</t>
  </si>
  <si>
    <t>S32</t>
  </si>
  <si>
    <t>S27</t>
  </si>
  <si>
    <t>S16</t>
  </si>
  <si>
    <t>S4</t>
  </si>
  <si>
    <t>S10</t>
  </si>
  <si>
    <t>S14</t>
  </si>
  <si>
    <t>S22</t>
  </si>
  <si>
    <t>S26</t>
  </si>
  <si>
    <t>S24</t>
  </si>
  <si>
    <t>S19</t>
  </si>
  <si>
    <t>S7</t>
  </si>
  <si>
    <t>S5</t>
  </si>
  <si>
    <t>S18</t>
  </si>
  <si>
    <t>S2</t>
  </si>
  <si>
    <t>S3</t>
  </si>
  <si>
    <t>S9</t>
  </si>
  <si>
    <t>S21</t>
  </si>
  <si>
    <t>S13</t>
  </si>
  <si>
    <t>S12</t>
  </si>
  <si>
    <t>S8</t>
  </si>
  <si>
    <t>S20</t>
  </si>
  <si>
    <t>Min</t>
  </si>
  <si>
    <t>Max</t>
  </si>
  <si>
    <t>Jumlah</t>
  </si>
  <si>
    <t>KRITERIA EFFECT SIZE</t>
  </si>
  <si>
    <t>Rata-Rata</t>
  </si>
  <si>
    <t>Effect Size</t>
  </si>
  <si>
    <t>Interpretasi</t>
  </si>
  <si>
    <t>Rata-rata Posttest - Rata-rata Pretest</t>
  </si>
  <si>
    <t>Weak Effect</t>
  </si>
  <si>
    <t>Standar Deviasi Pretest</t>
  </si>
  <si>
    <t>Modest Effect</t>
  </si>
  <si>
    <t>Moderate Effect</t>
  </si>
  <si>
    <t>Kriteria</t>
  </si>
  <si>
    <t>Strong Effect</t>
  </si>
  <si>
    <t>Skor Min</t>
  </si>
  <si>
    <t>Indikator</t>
  </si>
  <si>
    <t>PENGGUNAAN DIGIBOOK BERBASIS HEYZINE</t>
  </si>
  <si>
    <t>UNTUK MENINGKATKAN KEMAMPUAN BERPIKIR KOMPUTASIONAL DAN BELIEF MATEMATIS PESERTA DIDIK</t>
  </si>
  <si>
    <t>S33</t>
  </si>
  <si>
    <t>S34</t>
  </si>
  <si>
    <t>S35</t>
  </si>
  <si>
    <t>DATA HASIL ANGKET BELIEF MATEMATIS</t>
  </si>
  <si>
    <t>SETELAH PEMBELAJARAN MATEMATIKA MENGGUNAKAN MEDIA PEMBELAJARAN</t>
  </si>
  <si>
    <t>DIGIBOOK TRANSFORMASI GEOMETRI BERBANTUAN GEOGEBRA</t>
  </si>
  <si>
    <t>UNTUK MENGOPTIMALKAN KEMAMPUAN REPRESENTASI GAMBAR DAN BELIEF MATEMATIS PESERTA DIDIK</t>
  </si>
  <si>
    <t>Skor Pernyataan/Aspek</t>
  </si>
  <si>
    <t>Skor Total</t>
  </si>
  <si>
    <t>Skor Min + P</t>
  </si>
  <si>
    <t>Skor Min + 2P</t>
  </si>
  <si>
    <t>Skor Min + 3P</t>
  </si>
  <si>
    <t>Skor Min + 4P</t>
  </si>
  <si>
    <t>Skor Maks</t>
  </si>
  <si>
    <t>Rentang</t>
  </si>
  <si>
    <t>Panjang Kelas</t>
  </si>
  <si>
    <t>KRITERIA PERORANGAN</t>
  </si>
  <si>
    <t>Keyakinan Tentang Pendidikan Matematika</t>
  </si>
  <si>
    <t>Keyakinan Tentang Diri Sendiri</t>
  </si>
  <si>
    <t>Keyakinan Tentang Konteks Sosial</t>
  </si>
  <si>
    <t>Sangat Rendah</t>
  </si>
  <si>
    <t>Rendah</t>
  </si>
  <si>
    <t>Sedang</t>
  </si>
  <si>
    <t>Tinggi</t>
  </si>
  <si>
    <t>Sangat Tinggi</t>
  </si>
  <si>
    <t>KRITERIA KESELURUHAN</t>
  </si>
  <si>
    <t>Mantap Bro</t>
  </si>
  <si>
    <t>DATA HASIL ANGKET BELIEF TENTANG PENDIDIKAN MATEMATIKA</t>
  </si>
  <si>
    <t>DATA HASIL ANGKET BELIEF TENTANG DIRI SENDIRI</t>
  </si>
  <si>
    <t>DATA HASIL ANGKET BELIEF TENTANG KONTEKS SOSIAL</t>
  </si>
  <si>
    <t>DATA HASIL ANGKET RESPONS PESERTA DIDIK</t>
  </si>
  <si>
    <t>TERHADAP PENGGUNAAN DIGIBOOK TRANSFORMASI GEOMETRI BERBANTUAN GEOGEBRA</t>
  </si>
  <si>
    <t>Skor Nomor Pernyataan</t>
  </si>
  <si>
    <t>Smin + P</t>
  </si>
  <si>
    <t>Smin + 2P</t>
  </si>
  <si>
    <t>Smin + 3P</t>
  </si>
  <si>
    <t>Smin + 4P</t>
  </si>
  <si>
    <t>Sangat Jelek</t>
  </si>
  <si>
    <t>Jelek</t>
  </si>
  <si>
    <t>Cukup</t>
  </si>
  <si>
    <t>Baik</t>
  </si>
  <si>
    <t>Sangat Baik</t>
  </si>
  <si>
    <t>Rata-rata</t>
  </si>
  <si>
    <t>Pernyataan</t>
  </si>
  <si>
    <t>Kejelasan teks</t>
  </si>
  <si>
    <t>Kejelasan gambar</t>
  </si>
  <si>
    <t>Kejelasan animasi</t>
  </si>
  <si>
    <t>Kejelasan audio</t>
  </si>
  <si>
    <t>Kejelasan video</t>
  </si>
  <si>
    <t>Penggunaan bahasa Indonesia yang baku, sederhana dan jelas</t>
  </si>
  <si>
    <t>Kemudahan penggunaan digibook</t>
  </si>
  <si>
    <t>Kemudahan mempelajari isi materi</t>
  </si>
  <si>
    <t>Rata-Rata Skor</t>
  </si>
  <si>
    <t>DATA HASIL VALIDASI AHLI MATERI</t>
  </si>
  <si>
    <t>PENGEMBANGAN DIGIBOOK TRANSFORMASI GEOMETRI BERBANTUAN GEOGEBRA</t>
  </si>
  <si>
    <t>Validator</t>
  </si>
  <si>
    <t>Skor Validasi/Pernyataan Nomor</t>
  </si>
  <si>
    <t>% Hasil</t>
  </si>
  <si>
    <t>Kesimpulan</t>
  </si>
  <si>
    <t>V1</t>
  </si>
  <si>
    <t>Sangat Layak</t>
  </si>
  <si>
    <t>V2</t>
  </si>
  <si>
    <t>PENGEMBANGAN DIGIBOOK BERBASIS HEYZINE</t>
  </si>
  <si>
    <t>DATA HASIL VALIDASI SOAL TEST</t>
  </si>
  <si>
    <t>Validitas Muka</t>
  </si>
  <si>
    <t>Validitas Isi</t>
  </si>
  <si>
    <t>DATA HASIL VALIDASI AHLI MEDIA</t>
  </si>
  <si>
    <t>DATA HASIL VALIDASI ANGKET BELIEF MATEMATIS</t>
  </si>
  <si>
    <t>Kelas</t>
  </si>
  <si>
    <t>Komentar/Saran</t>
  </si>
  <si>
    <t>TABEL BAHAN DIAGRAM ANGKET RESPON SISWA KELAS KECIL</t>
  </si>
  <si>
    <r>
      <t xml:space="preserve">Kemudahan penggunaan </t>
    </r>
    <r>
      <rPr>
        <i/>
        <sz val="12"/>
        <color theme="1"/>
        <rFont val="Times New Roman"/>
        <family val="1"/>
      </rPr>
      <t>digibook</t>
    </r>
  </si>
  <si>
    <t>Menurut saya adanya digibook sangat membantu dalam pembelajaran matematika dan materi yang ada di digibook sangat mudah dipahami. Saran saya sepertinya digibook sangat bagus digunakan untuk semua materi pelajaran lainnya</t>
  </si>
  <si>
    <t>Menurut pendapat saya, digibook matematika ini sangatlah bagus digunakan karena mudah dipahami dan praktis sehingga orang yang belajar di digibook sangat senang dan enjoy. Saran saya semoga digibook digunakan untuk semua pelajaran di sekolah sehingga memudahkan peserta didik untuk memahami materi pelajarannya</t>
  </si>
  <si>
    <t>Eva Elpira Kurniasih / Krisna Mukti</t>
  </si>
  <si>
    <t>Belajar menggunakan digibook ini dapat mempermudah peserta didik untuk belajar pelajaran matematika. Tetapi, alangkah baiknya jika belajar menggunakan digibook bukan hanya untuk pelajaran matematika saja melainkan pelajaran lainnya juga disarankan untuk menggunakan digibook karena menggunakan digibook ini sangatlah mudah dan pelajaran pun dapat dimengerti</t>
  </si>
  <si>
    <t>Muhammad Yafi Al Rasyid / Tasya Sabila</t>
  </si>
  <si>
    <t>Saya merasa semakin mudah memahami pembelajaran dengan teknologi baru ini dan menurut saya akan lebih baik apabila pembelajaran yang lainnya juga ikut menggunakan digibook agar peserta didik semakin mudah untuk memahami materi</t>
  </si>
  <si>
    <t>Resa Julialita</t>
  </si>
  <si>
    <t>Nining S</t>
  </si>
  <si>
    <t>Riyanti Serly H</t>
  </si>
  <si>
    <t>Aulia Prameswari Al Izzy</t>
  </si>
  <si>
    <t>Digibook berbasis Heyzine menarik karena ada video pembelajaran yang mudah digunakan</t>
  </si>
  <si>
    <t>Posttets</t>
  </si>
  <si>
    <t>SPost-Spre</t>
  </si>
  <si>
    <t>Sideal-Pretest</t>
  </si>
  <si>
    <t>N-Gain Score</t>
  </si>
  <si>
    <t>Breaking down the presented problem and converting it into the necessary data</t>
  </si>
  <si>
    <t>Identifying similar or different patterns and using them to solve the presented problem</t>
  </si>
  <si>
    <t>Identifying key components and eliminating irrelevant parts of the presented problem</t>
  </si>
  <si>
    <t>Executing the formulated steps sequentially and according to the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</si>
</sst>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6" x14ac:knownFonts="1">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sz val="11"/>
      <color theme="1"/>
      <name val="Calibri"/>
      <family val="2"/>
      <scheme val="minor"/>
    </font>
    <font>
      <b/>
      <sz val="11"/>
      <color theme="1"/>
      <name val="Calibri"/>
      <family val="2"/>
      <scheme val="minor"/>
    </font>
    <font>
      <sz val="11"/>
      <color theme="1"/>
      <name val="Calibri"/>
      <family val="2"/>
      <charset val="1"/>
      <scheme val="minor"/>
    </font>
    <font>
      <i/>
      <sz val="11"/>
      <color theme="1"/>
      <name val="Calibri"/>
      <family val="2"/>
      <scheme val="minor"/>
    </font>
    <font>
      <sz val="8"/>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sz val="11"/>
      <name val="Calibri"/>
      <family val="2"/>
      <scheme val="minor"/>
    </font>
    <font>
      <sz val="11"/>
      <color rgb="FFFF0000"/>
      <name val="Calibri"/>
      <family val="2"/>
      <charset val="1"/>
      <scheme val="minor"/>
    </font>
    <font>
      <i/>
      <sz val="12"/>
      <color theme="1"/>
      <name val="Times New Roman"/>
      <family val="1"/>
    </font>
    <font>
      <sz val="11"/>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00"/>
      </patternFill>
    </fill>
    <fill>
      <patternFill patternType="solid">
        <fgColor theme="0" tint="-0.14999847407452621"/>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right/>
      <top style="thin">
        <color indexed="64"/>
      </top>
      <bottom/>
      <diagonal/>
    </border>
  </borders>
  <cellStyleXfs count="4">
    <xf numFmtId="0" fontId="0" fillId="0" borderId="0"/>
    <xf numFmtId="0" fontId="6" fillId="0" borderId="0"/>
    <xf numFmtId="9" fontId="6" fillId="0" borderId="0" applyFont="0" applyFill="0" applyBorder="0" applyAlignment="0" applyProtection="0"/>
    <xf numFmtId="43" fontId="6" fillId="0" borderId="0" applyFont="0" applyFill="0" applyBorder="0" applyAlignment="0" applyProtection="0"/>
  </cellStyleXfs>
  <cellXfs count="130">
    <xf numFmtId="0" fontId="0" fillId="0" borderId="0" xfId="0"/>
    <xf numFmtId="0" fontId="1" fillId="0" borderId="0" xfId="0" applyFont="1"/>
    <xf numFmtId="0" fontId="1" fillId="0" borderId="1" xfId="0" applyFont="1" applyBorder="1" applyAlignment="1">
      <alignment vertical="center"/>
    </xf>
    <xf numFmtId="0" fontId="3" fillId="2" borderId="1" xfId="0" applyFont="1" applyFill="1" applyBorder="1" applyAlignment="1">
      <alignment vertical="center"/>
    </xf>
    <xf numFmtId="0" fontId="1" fillId="2" borderId="1" xfId="0" applyFont="1" applyFill="1" applyBorder="1"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2" xfId="0" applyFont="1" applyBorder="1" applyAlignment="1">
      <alignment wrapText="1"/>
    </xf>
    <xf numFmtId="0" fontId="1" fillId="0" borderId="3" xfId="0" applyFont="1" applyBorder="1" applyAlignment="1">
      <alignment wrapText="1"/>
    </xf>
    <xf numFmtId="0" fontId="1" fillId="3" borderId="1" xfId="0" applyFont="1" applyFill="1" applyBorder="1" applyAlignment="1">
      <alignment vertical="center"/>
    </xf>
    <xf numFmtId="0" fontId="1" fillId="4" borderId="1" xfId="0" applyFont="1" applyFill="1" applyBorder="1" applyAlignment="1">
      <alignment vertical="center"/>
    </xf>
    <xf numFmtId="0" fontId="6" fillId="0" borderId="0" xfId="1"/>
    <xf numFmtId="0" fontId="7" fillId="0" borderId="1" xfId="1" applyFont="1" applyBorder="1" applyAlignment="1">
      <alignment horizontal="center"/>
    </xf>
    <xf numFmtId="0" fontId="5" fillId="5" borderId="1" xfId="1" applyFont="1" applyFill="1" applyBorder="1" applyAlignment="1">
      <alignment horizontal="center" vertical="center"/>
    </xf>
    <xf numFmtId="0" fontId="6" fillId="0" borderId="1" xfId="1" applyBorder="1" applyAlignment="1">
      <alignment horizontal="center"/>
    </xf>
    <xf numFmtId="0" fontId="6" fillId="0" borderId="6" xfId="1" applyBorder="1" applyAlignment="1">
      <alignment horizontal="center"/>
    </xf>
    <xf numFmtId="0" fontId="6" fillId="0" borderId="6" xfId="1" applyBorder="1"/>
    <xf numFmtId="9" fontId="0" fillId="0" borderId="6" xfId="2" applyFont="1" applyBorder="1" applyAlignment="1">
      <alignment horizontal="center"/>
    </xf>
    <xf numFmtId="0" fontId="6" fillId="0" borderId="1" xfId="1" applyBorder="1"/>
    <xf numFmtId="0" fontId="6" fillId="0" borderId="0" xfId="1" applyAlignment="1">
      <alignment horizontal="center"/>
    </xf>
    <xf numFmtId="0" fontId="5" fillId="0" borderId="6" xfId="1" applyFont="1" applyBorder="1" applyAlignment="1">
      <alignment horizontal="center" vertical="center"/>
    </xf>
    <xf numFmtId="9" fontId="5" fillId="0" borderId="6" xfId="2" applyFont="1" applyBorder="1" applyAlignment="1">
      <alignment horizontal="center" vertical="center"/>
    </xf>
    <xf numFmtId="0" fontId="5" fillId="0" borderId="1" xfId="1" applyFont="1" applyBorder="1" applyAlignment="1">
      <alignment horizontal="center" vertical="center"/>
    </xf>
    <xf numFmtId="9" fontId="5" fillId="0" borderId="1" xfId="2" applyFont="1" applyBorder="1" applyAlignment="1">
      <alignment horizontal="center" vertical="center"/>
    </xf>
    <xf numFmtId="0" fontId="5" fillId="5" borderId="7" xfId="1" applyFont="1" applyFill="1" applyBorder="1" applyAlignment="1">
      <alignment horizontal="center" vertical="center"/>
    </xf>
    <xf numFmtId="0" fontId="6" fillId="0" borderId="6" xfId="1" applyBorder="1" applyAlignment="1">
      <alignment horizontal="center" vertical="center"/>
    </xf>
    <xf numFmtId="43" fontId="0" fillId="0" borderId="6" xfId="3" applyFont="1" applyBorder="1" applyAlignment="1">
      <alignment vertical="center"/>
    </xf>
    <xf numFmtId="0" fontId="6" fillId="0" borderId="1" xfId="1" applyBorder="1" applyAlignment="1">
      <alignment horizontal="center" vertical="center"/>
    </xf>
    <xf numFmtId="43" fontId="0" fillId="0" borderId="1" xfId="3" applyFont="1" applyBorder="1" applyAlignment="1">
      <alignment vertical="center"/>
    </xf>
    <xf numFmtId="0" fontId="6" fillId="0" borderId="1" xfId="1" applyBorder="1" applyAlignment="1">
      <alignment vertical="center"/>
    </xf>
    <xf numFmtId="0" fontId="4" fillId="0" borderId="1" xfId="1" applyFont="1" applyBorder="1" applyAlignment="1">
      <alignment horizontal="center"/>
    </xf>
    <xf numFmtId="9" fontId="0" fillId="0" borderId="1" xfId="2" applyFont="1" applyBorder="1" applyAlignment="1">
      <alignment horizontal="center" vertical="center"/>
    </xf>
    <xf numFmtId="0" fontId="6" fillId="0" borderId="2" xfId="1" applyBorder="1" applyAlignment="1">
      <alignment horizontal="center"/>
    </xf>
    <xf numFmtId="0" fontId="6" fillId="0" borderId="2" xfId="1" applyBorder="1"/>
    <xf numFmtId="9" fontId="0" fillId="0" borderId="2" xfId="2" applyFont="1" applyBorder="1" applyAlignment="1">
      <alignment horizontal="center"/>
    </xf>
    <xf numFmtId="9" fontId="0" fillId="0" borderId="1" xfId="2" applyFont="1" applyBorder="1" applyAlignment="1">
      <alignment horizontal="center"/>
    </xf>
    <xf numFmtId="0" fontId="5" fillId="0" borderId="0" xfId="1" applyFont="1" applyAlignment="1">
      <alignment horizontal="center" vertical="center"/>
    </xf>
    <xf numFmtId="1" fontId="1" fillId="0" borderId="10" xfId="0" applyNumberFormat="1" applyFont="1" applyBorder="1" applyAlignment="1">
      <alignment horizontal="center" vertical="center"/>
    </xf>
    <xf numFmtId="0" fontId="5" fillId="5" borderId="7" xfId="1" applyFont="1" applyFill="1" applyBorder="1" applyAlignment="1">
      <alignment horizontal="center"/>
    </xf>
    <xf numFmtId="0" fontId="10" fillId="5" borderId="7" xfId="1" applyFont="1" applyFill="1" applyBorder="1" applyAlignment="1">
      <alignment horizontal="center"/>
    </xf>
    <xf numFmtId="0" fontId="11" fillId="5" borderId="7" xfId="1" applyFont="1" applyFill="1" applyBorder="1" applyAlignment="1">
      <alignment horizontal="center"/>
    </xf>
    <xf numFmtId="0" fontId="6" fillId="6" borderId="6" xfId="1" applyFill="1" applyBorder="1" applyAlignment="1">
      <alignment horizontal="center"/>
    </xf>
    <xf numFmtId="0" fontId="9" fillId="6" borderId="6" xfId="1" applyFont="1" applyFill="1" applyBorder="1" applyAlignment="1">
      <alignment horizontal="center"/>
    </xf>
    <xf numFmtId="0" fontId="12" fillId="6" borderId="6" xfId="1" applyFont="1" applyFill="1" applyBorder="1" applyAlignment="1">
      <alignment horizontal="center"/>
    </xf>
    <xf numFmtId="0" fontId="13" fillId="6" borderId="6" xfId="1" applyFont="1" applyFill="1" applyBorder="1" applyAlignment="1">
      <alignment horizontal="center"/>
    </xf>
    <xf numFmtId="0" fontId="13" fillId="0" borderId="6" xfId="1" applyFont="1" applyBorder="1" applyAlignment="1">
      <alignment horizontal="center"/>
    </xf>
    <xf numFmtId="0" fontId="6" fillId="6" borderId="1" xfId="1" applyFill="1" applyBorder="1" applyAlignment="1">
      <alignment horizontal="center"/>
    </xf>
    <xf numFmtId="0" fontId="9" fillId="6" borderId="1" xfId="1" applyFont="1" applyFill="1" applyBorder="1" applyAlignment="1">
      <alignment horizontal="center"/>
    </xf>
    <xf numFmtId="0" fontId="12" fillId="6" borderId="1" xfId="1" applyFont="1" applyFill="1" applyBorder="1" applyAlignment="1">
      <alignment horizontal="center"/>
    </xf>
    <xf numFmtId="0" fontId="13" fillId="6" borderId="1" xfId="1" applyFont="1" applyFill="1" applyBorder="1" applyAlignment="1">
      <alignment horizontal="center"/>
    </xf>
    <xf numFmtId="0" fontId="13" fillId="0" borderId="1" xfId="1" applyFont="1" applyBorder="1" applyAlignment="1">
      <alignment horizontal="center"/>
    </xf>
    <xf numFmtId="0" fontId="5" fillId="6" borderId="1" xfId="1" applyFont="1" applyFill="1" applyBorder="1" applyAlignment="1">
      <alignment horizontal="center" vertical="center"/>
    </xf>
    <xf numFmtId="0" fontId="11" fillId="6" borderId="1" xfId="1" applyFont="1" applyFill="1" applyBorder="1" applyAlignment="1">
      <alignment horizontal="center" vertical="center"/>
    </xf>
    <xf numFmtId="0" fontId="10" fillId="6" borderId="1" xfId="1" applyFont="1" applyFill="1" applyBorder="1" applyAlignment="1">
      <alignment horizontal="center" vertical="center"/>
    </xf>
    <xf numFmtId="0" fontId="11" fillId="0" borderId="1" xfId="1" applyFont="1" applyBorder="1" applyAlignment="1">
      <alignment horizontal="center" vertical="center"/>
    </xf>
    <xf numFmtId="0" fontId="6" fillId="0" borderId="0" xfId="1" applyAlignment="1">
      <alignment horizontal="center" vertical="center" wrapText="1"/>
    </xf>
    <xf numFmtId="0" fontId="6" fillId="0" borderId="0" xfId="1" applyAlignment="1">
      <alignment vertical="center"/>
    </xf>
    <xf numFmtId="0" fontId="9" fillId="0" borderId="1" xfId="1" applyFont="1" applyBorder="1" applyAlignment="1">
      <alignment horizontal="center" vertical="center"/>
    </xf>
    <xf numFmtId="0" fontId="12" fillId="0" borderId="1" xfId="1" applyFont="1" applyBorder="1" applyAlignment="1">
      <alignment horizontal="center" vertical="center"/>
    </xf>
    <xf numFmtId="0" fontId="13" fillId="0" borderId="1" xfId="1" applyFont="1" applyBorder="1" applyAlignment="1">
      <alignment horizontal="center" vertical="center"/>
    </xf>
    <xf numFmtId="0" fontId="6" fillId="0" borderId="6" xfId="1" applyBorder="1" applyAlignment="1">
      <alignment horizontal="center" vertical="top"/>
    </xf>
    <xf numFmtId="0" fontId="4" fillId="0" borderId="6" xfId="1" applyFont="1" applyBorder="1" applyAlignment="1">
      <alignment horizontal="center" vertical="center"/>
    </xf>
    <xf numFmtId="0" fontId="4" fillId="0" borderId="6" xfId="1" applyFont="1" applyBorder="1" applyAlignment="1">
      <alignment horizontal="center"/>
    </xf>
    <xf numFmtId="0" fontId="6" fillId="0" borderId="1" xfId="1" applyBorder="1" applyAlignment="1">
      <alignment horizontal="center" vertical="top"/>
    </xf>
    <xf numFmtId="0" fontId="4" fillId="0" borderId="1" xfId="1" applyFont="1" applyBorder="1" applyAlignment="1">
      <alignment horizontal="center" vertical="center"/>
    </xf>
    <xf numFmtId="2" fontId="6" fillId="0" borderId="0" xfId="1" applyNumberFormat="1" applyAlignment="1">
      <alignment horizontal="center" vertical="center"/>
    </xf>
    <xf numFmtId="2" fontId="6" fillId="0" borderId="1" xfId="1" applyNumberFormat="1" applyBorder="1"/>
    <xf numFmtId="0" fontId="5" fillId="0" borderId="7" xfId="1" applyFont="1" applyBorder="1" applyAlignment="1">
      <alignment horizontal="center"/>
    </xf>
    <xf numFmtId="0" fontId="5" fillId="0" borderId="6" xfId="1" applyFont="1" applyBorder="1" applyAlignment="1">
      <alignment horizontal="center" vertical="center" wrapText="1"/>
    </xf>
    <xf numFmtId="1" fontId="5" fillId="5" borderId="7" xfId="1" applyNumberFormat="1" applyFont="1" applyFill="1" applyBorder="1" applyAlignment="1">
      <alignment horizontal="center"/>
    </xf>
    <xf numFmtId="0" fontId="6" fillId="0" borderId="6" xfId="1" applyBorder="1" applyAlignment="1">
      <alignment vertical="center" wrapText="1"/>
    </xf>
    <xf numFmtId="1" fontId="6" fillId="0" borderId="6" xfId="1" applyNumberFormat="1" applyBorder="1" applyAlignment="1">
      <alignment horizontal="center" vertical="center"/>
    </xf>
    <xf numFmtId="0" fontId="1" fillId="0" borderId="1" xfId="1" applyFont="1" applyBorder="1" applyAlignment="1">
      <alignment horizontal="center" vertical="center"/>
    </xf>
    <xf numFmtId="0" fontId="1" fillId="0" borderId="1" xfId="1" applyFont="1" applyBorder="1" applyAlignment="1">
      <alignment horizontal="center" vertical="center" wrapText="1"/>
    </xf>
    <xf numFmtId="0" fontId="6" fillId="0" borderId="1" xfId="1" applyBorder="1" applyAlignment="1">
      <alignment vertical="center" wrapText="1"/>
    </xf>
    <xf numFmtId="1" fontId="6" fillId="0" borderId="1" xfId="1" applyNumberFormat="1" applyBorder="1" applyAlignment="1">
      <alignment horizontal="center" vertical="center"/>
    </xf>
    <xf numFmtId="0" fontId="6" fillId="0" borderId="1" xfId="1" applyBorder="1" applyAlignment="1">
      <alignment wrapText="1"/>
    </xf>
    <xf numFmtId="2" fontId="1" fillId="0" borderId="1" xfId="1" applyNumberFormat="1" applyFont="1" applyBorder="1" applyAlignment="1">
      <alignment horizontal="center" vertical="center"/>
    </xf>
    <xf numFmtId="0" fontId="6" fillId="0" borderId="1" xfId="1" applyBorder="1" applyAlignment="1">
      <alignment vertical="top" wrapText="1"/>
    </xf>
    <xf numFmtId="1" fontId="5" fillId="0" borderId="1" xfId="1" applyNumberFormat="1" applyFont="1" applyBorder="1" applyAlignment="1">
      <alignment horizontal="center" vertical="center"/>
    </xf>
    <xf numFmtId="0" fontId="5" fillId="0" borderId="1" xfId="1" applyFont="1" applyBorder="1" applyAlignment="1">
      <alignment vertical="center"/>
    </xf>
    <xf numFmtId="2" fontId="5" fillId="0" borderId="0" xfId="1" applyNumberFormat="1" applyFont="1" applyAlignment="1">
      <alignment horizontal="center" vertical="center"/>
    </xf>
    <xf numFmtId="0" fontId="5" fillId="0" borderId="0" xfId="1" applyFont="1" applyAlignment="1">
      <alignment vertical="center"/>
    </xf>
    <xf numFmtId="1" fontId="6" fillId="0" borderId="0" xfId="1" applyNumberFormat="1"/>
    <xf numFmtId="164" fontId="0" fillId="0" borderId="0" xfId="0" applyNumberFormat="1"/>
    <xf numFmtId="0" fontId="6" fillId="0" borderId="0" xfId="1" applyAlignment="1">
      <alignment horizontal="center" vertical="center"/>
    </xf>
    <xf numFmtId="0" fontId="15" fillId="0" borderId="1" xfId="0" applyFont="1" applyBorder="1" applyAlignment="1">
      <alignment horizontal="center"/>
    </xf>
    <xf numFmtId="0" fontId="15" fillId="0" borderId="1" xfId="1" applyFont="1" applyBorder="1" applyAlignment="1">
      <alignment horizontal="center"/>
    </xf>
    <xf numFmtId="2" fontId="15" fillId="0" borderId="1" xfId="0" applyNumberFormat="1" applyFont="1" applyBorder="1" applyAlignment="1">
      <alignment horizontal="center"/>
    </xf>
    <xf numFmtId="0" fontId="15" fillId="0" borderId="1" xfId="0" applyFont="1" applyBorder="1"/>
    <xf numFmtId="0" fontId="15" fillId="0" borderId="1" xfId="0" applyFont="1" applyBorder="1" applyAlignment="1">
      <alignment wrapText="1"/>
    </xf>
    <xf numFmtId="0" fontId="15" fillId="0" borderId="1" xfId="0" applyFont="1" applyBorder="1" applyAlignment="1">
      <alignment horizontal="left" wrapText="1"/>
    </xf>
    <xf numFmtId="9" fontId="6" fillId="0" borderId="1" xfId="1" applyNumberForma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4" xfId="1" applyFont="1" applyBorder="1" applyAlignment="1">
      <alignment horizontal="center"/>
    </xf>
    <xf numFmtId="0" fontId="5" fillId="0" borderId="9" xfId="1" applyFont="1" applyBorder="1" applyAlignment="1">
      <alignment horizontal="center"/>
    </xf>
    <xf numFmtId="0" fontId="5" fillId="0" borderId="5" xfId="1" applyFont="1" applyBorder="1" applyAlignment="1">
      <alignment horizontal="center"/>
    </xf>
    <xf numFmtId="0" fontId="5" fillId="0" borderId="0" xfId="1" applyFont="1" applyAlignment="1">
      <alignment horizontal="center" vertical="center"/>
    </xf>
    <xf numFmtId="0" fontId="5" fillId="0" borderId="1" xfId="1" applyFont="1" applyBorder="1" applyAlignment="1">
      <alignment horizont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6" fillId="0" borderId="1" xfId="1" applyBorder="1" applyAlignment="1">
      <alignment horizontal="center" vertical="center"/>
    </xf>
    <xf numFmtId="0" fontId="5" fillId="0" borderId="1" xfId="1" applyFont="1" applyBorder="1" applyAlignment="1">
      <alignment horizontal="center" wrapText="1"/>
    </xf>
    <xf numFmtId="0" fontId="5" fillId="0" borderId="7" xfId="1" applyFont="1" applyBorder="1" applyAlignment="1">
      <alignment horizontal="center" wrapText="1"/>
    </xf>
    <xf numFmtId="0" fontId="5" fillId="5" borderId="1"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6" fillId="0" borderId="0" xfId="1" applyAlignment="1">
      <alignment horizontal="center"/>
    </xf>
    <xf numFmtId="0" fontId="5" fillId="5" borderId="1" xfId="1" applyFont="1" applyFill="1" applyBorder="1" applyAlignment="1">
      <alignment horizontal="center" vertical="center"/>
    </xf>
    <xf numFmtId="0" fontId="5" fillId="5" borderId="7" xfId="1" applyFont="1" applyFill="1" applyBorder="1" applyAlignment="1">
      <alignment horizontal="center" vertical="center"/>
    </xf>
    <xf numFmtId="1" fontId="5" fillId="5" borderId="1" xfId="1" applyNumberFormat="1" applyFont="1" applyFill="1" applyBorder="1" applyAlignment="1">
      <alignment horizontal="center" vertical="center"/>
    </xf>
    <xf numFmtId="0" fontId="5" fillId="0" borderId="4" xfId="1" applyFont="1" applyBorder="1" applyAlignment="1">
      <alignment horizontal="center" vertical="center"/>
    </xf>
    <xf numFmtId="0" fontId="5" fillId="0" borderId="9" xfId="1" applyFont="1" applyBorder="1" applyAlignment="1">
      <alignment horizontal="center" vertical="center"/>
    </xf>
    <xf numFmtId="0" fontId="5" fillId="0" borderId="5" xfId="1" applyFont="1" applyBorder="1" applyAlignment="1">
      <alignment horizontal="center" vertical="center"/>
    </xf>
    <xf numFmtId="0" fontId="5" fillId="0" borderId="8" xfId="1" applyFont="1" applyBorder="1" applyAlignment="1">
      <alignment horizontal="center"/>
    </xf>
    <xf numFmtId="1" fontId="5" fillId="0" borderId="4" xfId="1" applyNumberFormat="1" applyFont="1" applyBorder="1" applyAlignment="1">
      <alignment horizontal="center" vertical="center"/>
    </xf>
    <xf numFmtId="1" fontId="5" fillId="0" borderId="9" xfId="1" applyNumberFormat="1" applyFont="1" applyBorder="1" applyAlignment="1">
      <alignment horizontal="center" vertical="center"/>
    </xf>
    <xf numFmtId="1" fontId="5" fillId="0" borderId="5" xfId="1" applyNumberFormat="1" applyFont="1" applyBorder="1" applyAlignment="1">
      <alignment horizontal="center" vertical="center"/>
    </xf>
    <xf numFmtId="0" fontId="5" fillId="0" borderId="6" xfId="1" applyFont="1" applyBorder="1" applyAlignment="1">
      <alignment horizontal="center" vertical="center"/>
    </xf>
    <xf numFmtId="0" fontId="5" fillId="5" borderId="2"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6" xfId="1" applyFont="1" applyFill="1" applyBorder="1" applyAlignment="1">
      <alignment horizontal="center" vertical="center" wrapText="1"/>
    </xf>
    <xf numFmtId="0" fontId="5" fillId="5" borderId="4" xfId="1" applyFont="1" applyFill="1" applyBorder="1" applyAlignment="1">
      <alignment horizontal="center" vertical="center"/>
    </xf>
    <xf numFmtId="0" fontId="5" fillId="5" borderId="5" xfId="1" applyFont="1" applyFill="1" applyBorder="1" applyAlignment="1">
      <alignment horizontal="center" vertical="center"/>
    </xf>
    <xf numFmtId="0" fontId="5" fillId="5" borderId="1" xfId="1" applyFont="1" applyFill="1" applyBorder="1" applyAlignment="1">
      <alignment horizontal="center"/>
    </xf>
    <xf numFmtId="0" fontId="6" fillId="0" borderId="12" xfId="1" applyBorder="1" applyAlignment="1">
      <alignment horizontal="center" vertical="center"/>
    </xf>
  </cellXfs>
  <cellStyles count="4">
    <cellStyle name="Comma 2" xfId="3" xr:uid="{D493F4AE-9D86-40EC-A122-DC398005C1FB}"/>
    <cellStyle name="Normal" xfId="0" builtinId="0"/>
    <cellStyle name="Normal 2" xfId="1" xr:uid="{1C04C322-541C-4A8E-8755-C7B39FB099DC}"/>
    <cellStyle name="Percent 2" xfId="2" xr:uid="{A25DE517-07C6-436F-BEA3-4805380564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Rata-rata</a:t>
            </a:r>
            <a:r>
              <a:rPr lang="en-US" sz="1400" baseline="0"/>
              <a:t> </a:t>
            </a:r>
            <a:r>
              <a:rPr lang="en-US" sz="1400"/>
              <a:t>Hasil Angket Respon Peserta Didik</a:t>
            </a:r>
            <a:endParaRPr lang="id-ID" sz="1400"/>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'Respons Siswa Kelas Kecil'!$Z$7:$AG$7</c:f>
              <c:strCache>
                <c:ptCount val="8"/>
                <c:pt idx="0">
                  <c:v>Kejelasan teks</c:v>
                </c:pt>
                <c:pt idx="1">
                  <c:v>Kejelasan gambar</c:v>
                </c:pt>
                <c:pt idx="2">
                  <c:v>Kejelasan animasi</c:v>
                </c:pt>
                <c:pt idx="3">
                  <c:v>Kejelasan audio</c:v>
                </c:pt>
                <c:pt idx="4">
                  <c:v>Kejelasan video</c:v>
                </c:pt>
                <c:pt idx="5">
                  <c:v>Penggunaan bahasa Indonesia yang baku, sederhana dan jelas</c:v>
                </c:pt>
                <c:pt idx="6">
                  <c:v>Kemudahan penggunaan digibook</c:v>
                </c:pt>
                <c:pt idx="7">
                  <c:v>Kemudahan mempelajari isi materi</c:v>
                </c:pt>
              </c:strCache>
            </c:strRef>
          </c:cat>
          <c:val>
            <c:numRef>
              <c:f>'Respons Siswa Kelas Kecil'!$Z$8:$AG$8</c:f>
              <c:numCache>
                <c:formatCode>0.00</c:formatCode>
                <c:ptCount val="8"/>
                <c:pt idx="0">
                  <c:v>5</c:v>
                </c:pt>
                <c:pt idx="1">
                  <c:v>5</c:v>
                </c:pt>
                <c:pt idx="2">
                  <c:v>5</c:v>
                </c:pt>
                <c:pt idx="3">
                  <c:v>5</c:v>
                </c:pt>
                <c:pt idx="4">
                  <c:v>4.666666666666667</c:v>
                </c:pt>
                <c:pt idx="5">
                  <c:v>5</c:v>
                </c:pt>
                <c:pt idx="6">
                  <c:v>5</c:v>
                </c:pt>
                <c:pt idx="7">
                  <c:v>4.833333333333333</c:v>
                </c:pt>
              </c:numCache>
            </c:numRef>
          </c:val>
          <c:extLst>
            <c:ext xmlns:c16="http://schemas.microsoft.com/office/drawing/2014/chart" uri="{C3380CC4-5D6E-409C-BE32-E72D297353CC}">
              <c16:uniqueId val="{00000000-4CC1-44AE-82BD-02A750C8BDF3}"/>
            </c:ext>
          </c:extLst>
        </c:ser>
        <c:dLbls>
          <c:dLblPos val="inEnd"/>
          <c:showLegendKey val="0"/>
          <c:showVal val="1"/>
          <c:showCatName val="0"/>
          <c:showSerName val="0"/>
          <c:showPercent val="0"/>
          <c:showBubbleSize val="0"/>
        </c:dLbls>
        <c:gapWidth val="65"/>
        <c:axId val="643980319"/>
        <c:axId val="643977407"/>
      </c:barChart>
      <c:catAx>
        <c:axId val="643980319"/>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43977407"/>
        <c:crosses val="autoZero"/>
        <c:auto val="1"/>
        <c:lblAlgn val="ctr"/>
        <c:lblOffset val="100"/>
        <c:noMultiLvlLbl val="0"/>
      </c:catAx>
      <c:valAx>
        <c:axId val="643977407"/>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39803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r>
              <a:rPr lang="en-US" sz="1200"/>
              <a:t>Perbandingan</a:t>
            </a:r>
            <a:r>
              <a:rPr lang="en-US" sz="1200" baseline="0"/>
              <a:t> Rata-Rata Pretest dan Posttest</a:t>
            </a:r>
            <a:endParaRPr lang="id-ID" sz="1200"/>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tx>
                <c:rich>
                  <a:bodyPr/>
                  <a:lstStyle/>
                  <a:p>
                    <a:r>
                      <a:rPr lang="en-US"/>
                      <a:t>24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AB2-4DF2-8C3C-3E0A6A8D8644}"/>
                </c:ext>
              </c:extLst>
            </c:dLbl>
            <c:dLbl>
              <c:idx val="1"/>
              <c:tx>
                <c:rich>
                  <a:bodyPr/>
                  <a:lstStyle/>
                  <a:p>
                    <a:r>
                      <a:rPr lang="en-US"/>
                      <a:t>69</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AB2-4DF2-8C3C-3E0A6A8D864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'Pretest dan Post Test'!$J$5:$K$5</c:f>
              <c:strCache>
                <c:ptCount val="2"/>
                <c:pt idx="0">
                  <c:v>Pretest</c:v>
                </c:pt>
                <c:pt idx="1">
                  <c:v>Posttest</c:v>
                </c:pt>
              </c:strCache>
            </c:strRef>
          </c:cat>
          <c:val>
            <c:numRef>
              <c:f>'Pretest dan Post Test'!$J$6:$K$6</c:f>
              <c:numCache>
                <c:formatCode>General</c:formatCode>
                <c:ptCount val="2"/>
                <c:pt idx="0">
                  <c:v>24.228571428571428</c:v>
                </c:pt>
                <c:pt idx="1">
                  <c:v>69.028571428571425</c:v>
                </c:pt>
              </c:numCache>
            </c:numRef>
          </c:val>
          <c:extLst>
            <c:ext xmlns:c16="http://schemas.microsoft.com/office/drawing/2014/chart" uri="{C3380CC4-5D6E-409C-BE32-E72D297353CC}">
              <c16:uniqueId val="{00000000-E1AD-4740-B85B-21859CB16789}"/>
            </c:ext>
          </c:extLst>
        </c:ser>
        <c:dLbls>
          <c:dLblPos val="inEnd"/>
          <c:showLegendKey val="0"/>
          <c:showVal val="1"/>
          <c:showCatName val="0"/>
          <c:showSerName val="0"/>
          <c:showPercent val="0"/>
          <c:showBubbleSize val="0"/>
        </c:dLbls>
        <c:gapWidth val="65"/>
        <c:axId val="1415188960"/>
        <c:axId val="1415189376"/>
      </c:barChart>
      <c:catAx>
        <c:axId val="141518896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1" u="none" strike="noStrike" kern="1200" cap="all" baseline="0">
                <a:solidFill>
                  <a:schemeClr val="dk1">
                    <a:lumMod val="75000"/>
                    <a:lumOff val="25000"/>
                  </a:schemeClr>
                </a:solidFill>
                <a:latin typeface="+mn-lt"/>
                <a:ea typeface="+mn-ea"/>
                <a:cs typeface="+mn-cs"/>
              </a:defRPr>
            </a:pPr>
            <a:endParaRPr lang="en-US"/>
          </a:p>
        </c:txPr>
        <c:crossAx val="1415189376"/>
        <c:crosses val="autoZero"/>
        <c:auto val="1"/>
        <c:lblAlgn val="ctr"/>
        <c:lblOffset val="100"/>
        <c:noMultiLvlLbl val="0"/>
      </c:catAx>
      <c:valAx>
        <c:axId val="141518937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415188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Persentase Capaian Skor Pretest dan Posttest </a:t>
            </a:r>
          </a:p>
          <a:p>
            <a:pPr>
              <a:defRPr/>
            </a:pPr>
            <a:r>
              <a:rPr lang="en-US"/>
              <a:t>pada Tiap Indikator Kemampuan Berpikir Komputasional</a:t>
            </a:r>
            <a:endParaRPr lang="id-ID"/>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'Pretest dan Post Test'!$C$52</c:f>
              <c:strCache>
                <c:ptCount val="1"/>
                <c:pt idx="0">
                  <c:v>Pretest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'Pretest dan Post Test'!$B$53:$B$56</c:f>
              <c:strCache>
                <c:ptCount val="4"/>
                <c:pt idx="0">
                  <c:v>Breaking down the presented problem and converting it into the necessary data</c:v>
                </c:pt>
                <c:pt idx="1">
                  <c:v>Identifying similar or different patterns and using them to solve the presented problem</c:v>
                </c:pt>
                <c:pt idx="2">
                  <c:v>Identifying key components and eliminating irrelevant parts of the presented problem</c:v>
                </c:pt>
                <c:pt idx="3">
                  <c:v>Executing the formulated steps sequentially and according to the rules</c:v>
                </c:pt>
              </c:strCache>
            </c:strRef>
          </c:cat>
          <c:val>
            <c:numRef>
              <c:f>'Pretest dan Post Test'!$C$53:$C$56</c:f>
              <c:numCache>
                <c:formatCode>0%</c:formatCode>
                <c:ptCount val="4"/>
                <c:pt idx="0">
                  <c:v>0.37142857142857144</c:v>
                </c:pt>
                <c:pt idx="1">
                  <c:v>2.8571428571428571E-2</c:v>
                </c:pt>
                <c:pt idx="2">
                  <c:v>2.8571428571428571E-2</c:v>
                </c:pt>
                <c:pt idx="3">
                  <c:v>0</c:v>
                </c:pt>
              </c:numCache>
            </c:numRef>
          </c:val>
          <c:extLst>
            <c:ext xmlns:c16="http://schemas.microsoft.com/office/drawing/2014/chart" uri="{C3380CC4-5D6E-409C-BE32-E72D297353CC}">
              <c16:uniqueId val="{00000000-F0E1-4F92-9222-89AE48CBA0E0}"/>
            </c:ext>
          </c:extLst>
        </c:ser>
        <c:ser>
          <c:idx val="1"/>
          <c:order val="1"/>
          <c:tx>
            <c:strRef>
              <c:f>'Pretest dan Post Test'!$D$52</c:f>
              <c:strCache>
                <c:ptCount val="1"/>
                <c:pt idx="0">
                  <c:v>Posttest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'Pretest dan Post Test'!$B$53:$B$56</c:f>
              <c:strCache>
                <c:ptCount val="4"/>
                <c:pt idx="0">
                  <c:v>Breaking down the presented problem and converting it into the necessary data</c:v>
                </c:pt>
                <c:pt idx="1">
                  <c:v>Identifying similar or different patterns and using them to solve the presented problem</c:v>
                </c:pt>
                <c:pt idx="2">
                  <c:v>Identifying key components and eliminating irrelevant parts of the presented problem</c:v>
                </c:pt>
                <c:pt idx="3">
                  <c:v>Executing the formulated steps sequentially and according to the rules</c:v>
                </c:pt>
              </c:strCache>
            </c:strRef>
          </c:cat>
          <c:val>
            <c:numRef>
              <c:f>'Pretest dan Post Test'!$D$53:$D$56</c:f>
              <c:numCache>
                <c:formatCode>0%</c:formatCode>
                <c:ptCount val="4"/>
                <c:pt idx="0">
                  <c:v>0.68571428571428572</c:v>
                </c:pt>
                <c:pt idx="1">
                  <c:v>0.68571428571428572</c:v>
                </c:pt>
                <c:pt idx="2">
                  <c:v>0.54285714285714282</c:v>
                </c:pt>
                <c:pt idx="3">
                  <c:v>0.51428571428571423</c:v>
                </c:pt>
              </c:numCache>
            </c:numRef>
          </c:val>
          <c:extLst>
            <c:ext xmlns:c16="http://schemas.microsoft.com/office/drawing/2014/chart" uri="{C3380CC4-5D6E-409C-BE32-E72D297353CC}">
              <c16:uniqueId val="{00000001-F0E1-4F92-9222-89AE48CBA0E0}"/>
            </c:ext>
          </c:extLst>
        </c:ser>
        <c:dLbls>
          <c:dLblPos val="inEnd"/>
          <c:showLegendKey val="0"/>
          <c:showVal val="1"/>
          <c:showCatName val="0"/>
          <c:showSerName val="0"/>
          <c:showPercent val="0"/>
          <c:showBubbleSize val="0"/>
        </c:dLbls>
        <c:gapWidth val="182"/>
        <c:axId val="266632623"/>
        <c:axId val="266647183"/>
      </c:barChart>
      <c:catAx>
        <c:axId val="2666326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647183"/>
        <c:crosses val="autoZero"/>
        <c:auto val="1"/>
        <c:lblAlgn val="ctr"/>
        <c:lblOffset val="100"/>
        <c:noMultiLvlLbl val="0"/>
      </c:catAx>
      <c:valAx>
        <c:axId val="26664718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632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r>
              <a:rPr lang="en-US" sz="1200"/>
              <a:t>Rata-Rata Hasil Angket Respon Peserta Didik Kelas Besar</a:t>
            </a:r>
            <a:endParaRPr lang="id-ID" sz="1200"/>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'Respons Siswa Kelas Besar'!$C$45:$J$45</c:f>
              <c:strCache>
                <c:ptCount val="8"/>
                <c:pt idx="0">
                  <c:v>Kejelasan teks</c:v>
                </c:pt>
                <c:pt idx="1">
                  <c:v>Kejelasan gambar</c:v>
                </c:pt>
                <c:pt idx="2">
                  <c:v>Kejelasan animasi</c:v>
                </c:pt>
                <c:pt idx="3">
                  <c:v>Kejelasan audio</c:v>
                </c:pt>
                <c:pt idx="4">
                  <c:v>Kejelasan video</c:v>
                </c:pt>
                <c:pt idx="5">
                  <c:v>Penggunaan bahasa Indonesia yang baku, sederhana dan jelas</c:v>
                </c:pt>
                <c:pt idx="6">
                  <c:v>Kemudahan penggunaan digibook</c:v>
                </c:pt>
                <c:pt idx="7">
                  <c:v>Kemudahan mempelajari isi materi</c:v>
                </c:pt>
              </c:strCache>
            </c:strRef>
          </c:cat>
          <c:val>
            <c:numRef>
              <c:f>'Respons Siswa Kelas Besar'!$C$46:$J$46</c:f>
              <c:numCache>
                <c:formatCode>0.00</c:formatCode>
                <c:ptCount val="8"/>
                <c:pt idx="0">
                  <c:v>4.9428571428571431</c:v>
                </c:pt>
                <c:pt idx="1">
                  <c:v>4.6571428571428575</c:v>
                </c:pt>
                <c:pt idx="2">
                  <c:v>4.7142857142857144</c:v>
                </c:pt>
                <c:pt idx="3">
                  <c:v>4.6571428571428575</c:v>
                </c:pt>
                <c:pt idx="4">
                  <c:v>4.8285714285714283</c:v>
                </c:pt>
                <c:pt idx="5">
                  <c:v>4.6857142857142859</c:v>
                </c:pt>
                <c:pt idx="6">
                  <c:v>4.4571428571428573</c:v>
                </c:pt>
                <c:pt idx="7">
                  <c:v>4.6571428571428575</c:v>
                </c:pt>
              </c:numCache>
            </c:numRef>
          </c:val>
          <c:extLst>
            <c:ext xmlns:c16="http://schemas.microsoft.com/office/drawing/2014/chart" uri="{C3380CC4-5D6E-409C-BE32-E72D297353CC}">
              <c16:uniqueId val="{00000000-6A04-4904-942B-34157C238720}"/>
            </c:ext>
          </c:extLst>
        </c:ser>
        <c:dLbls>
          <c:dLblPos val="inEnd"/>
          <c:showLegendKey val="0"/>
          <c:showVal val="1"/>
          <c:showCatName val="0"/>
          <c:showSerName val="0"/>
          <c:showPercent val="0"/>
          <c:showBubbleSize val="0"/>
        </c:dLbls>
        <c:gapWidth val="65"/>
        <c:axId val="1567168416"/>
        <c:axId val="1567158848"/>
      </c:barChart>
      <c:catAx>
        <c:axId val="156716841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567158848"/>
        <c:crosses val="autoZero"/>
        <c:auto val="1"/>
        <c:lblAlgn val="ctr"/>
        <c:lblOffset val="100"/>
        <c:noMultiLvlLbl val="0"/>
      </c:catAx>
      <c:valAx>
        <c:axId val="156715884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567168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24</xdr:col>
      <xdr:colOff>571500</xdr:colOff>
      <xdr:row>8</xdr:row>
      <xdr:rowOff>571500</xdr:rowOff>
    </xdr:from>
    <xdr:to>
      <xdr:col>31</xdr:col>
      <xdr:colOff>320040</xdr:colOff>
      <xdr:row>11</xdr:row>
      <xdr:rowOff>563880</xdr:rowOff>
    </xdr:to>
    <xdr:graphicFrame macro="">
      <xdr:nvGraphicFramePr>
        <xdr:cNvPr id="2" name="Chart 1">
          <a:extLst>
            <a:ext uri="{FF2B5EF4-FFF2-40B4-BE49-F238E27FC236}">
              <a16:creationId xmlns:a16="http://schemas.microsoft.com/office/drawing/2014/main" id="{4A71642C-5EE0-4147-8596-1084E5D5E7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525780</xdr:colOff>
      <xdr:row>6</xdr:row>
      <xdr:rowOff>167640</xdr:rowOff>
    </xdr:from>
    <xdr:to>
      <xdr:col>14</xdr:col>
      <xdr:colOff>350520</xdr:colOff>
      <xdr:row>21</xdr:row>
      <xdr:rowOff>167640</xdr:rowOff>
    </xdr:to>
    <xdr:graphicFrame macro="">
      <xdr:nvGraphicFramePr>
        <xdr:cNvPr id="2" name="Chart 1">
          <a:extLst>
            <a:ext uri="{FF2B5EF4-FFF2-40B4-BE49-F238E27FC236}">
              <a16:creationId xmlns:a16="http://schemas.microsoft.com/office/drawing/2014/main" id="{86B8AAB7-266C-4EE2-AE80-C5A51E4CC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50</xdr:row>
      <xdr:rowOff>0</xdr:rowOff>
    </xdr:from>
    <xdr:to>
      <xdr:col>11</xdr:col>
      <xdr:colOff>228600</xdr:colOff>
      <xdr:row>61</xdr:row>
      <xdr:rowOff>9525</xdr:rowOff>
    </xdr:to>
    <xdr:graphicFrame macro="">
      <xdr:nvGraphicFramePr>
        <xdr:cNvPr id="3" name="Chart 2">
          <a:extLst>
            <a:ext uri="{FF2B5EF4-FFF2-40B4-BE49-F238E27FC236}">
              <a16:creationId xmlns:a16="http://schemas.microsoft.com/office/drawing/2014/main" id="{49BBEFB9-8699-4BB5-B848-AFF708ECE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472440</xdr:colOff>
      <xdr:row>43</xdr:row>
      <xdr:rowOff>15240</xdr:rowOff>
    </xdr:from>
    <xdr:to>
      <xdr:col>19</xdr:col>
      <xdr:colOff>464820</xdr:colOff>
      <xdr:row>58</xdr:row>
      <xdr:rowOff>15240</xdr:rowOff>
    </xdr:to>
    <xdr:graphicFrame macro="">
      <xdr:nvGraphicFramePr>
        <xdr:cNvPr id="2" name="Chart 1">
          <a:extLst>
            <a:ext uri="{FF2B5EF4-FFF2-40B4-BE49-F238E27FC236}">
              <a16:creationId xmlns:a16="http://schemas.microsoft.com/office/drawing/2014/main" id="{823641BB-6814-47B4-9058-4DB69042E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4032-EB2C-4A65-B7F0-D71DD96EB95F}">
  <dimension ref="A1:Q10"/>
  <sheetViews>
    <sheetView workbookViewId="0">
      <selection activeCell="S14" sqref="S14"/>
    </sheetView>
  </sheetViews>
  <sheetFormatPr defaultRowHeight="15" x14ac:dyDescent="0.25"/>
  <cols>
    <col min="1" max="1" width="4.7109375" style="11" customWidth="1"/>
    <col min="2" max="2" width="11.42578125" style="11" customWidth="1"/>
    <col min="3" max="12" width="4.140625" style="11" customWidth="1"/>
    <col min="13" max="14" width="5.85546875" style="11" customWidth="1"/>
    <col min="15" max="15" width="8.85546875" style="11" customWidth="1"/>
    <col min="16" max="16" width="9.140625" style="11" customWidth="1"/>
    <col min="17" max="17" width="11" style="11" customWidth="1"/>
    <col min="18" max="16384" width="9.140625" style="11"/>
  </cols>
  <sheetData>
    <row r="1" spans="1:17" x14ac:dyDescent="0.25">
      <c r="A1" s="99" t="s">
        <v>162</v>
      </c>
      <c r="B1" s="99"/>
      <c r="C1" s="99"/>
      <c r="D1" s="99"/>
      <c r="E1" s="99"/>
      <c r="F1" s="99"/>
      <c r="G1" s="99"/>
      <c r="H1" s="99"/>
      <c r="I1" s="99"/>
      <c r="J1" s="99"/>
      <c r="K1" s="99"/>
      <c r="L1" s="99"/>
      <c r="M1" s="99"/>
      <c r="N1" s="99"/>
      <c r="O1" s="99"/>
      <c r="P1" s="99"/>
      <c r="Q1" s="99"/>
    </row>
    <row r="2" spans="1:17" x14ac:dyDescent="0.25">
      <c r="A2" s="99" t="s">
        <v>153</v>
      </c>
      <c r="B2" s="99"/>
      <c r="C2" s="99"/>
      <c r="D2" s="99"/>
      <c r="E2" s="99"/>
      <c r="F2" s="99"/>
      <c r="G2" s="99"/>
      <c r="H2" s="99"/>
      <c r="I2" s="99"/>
      <c r="J2" s="99"/>
      <c r="K2" s="99"/>
      <c r="L2" s="99"/>
      <c r="M2" s="99"/>
      <c r="N2" s="99"/>
      <c r="O2" s="99"/>
      <c r="P2" s="99"/>
      <c r="Q2" s="99"/>
    </row>
    <row r="3" spans="1:17" x14ac:dyDescent="0.25">
      <c r="A3" s="99" t="s">
        <v>105</v>
      </c>
      <c r="B3" s="99"/>
      <c r="C3" s="99"/>
      <c r="D3" s="99"/>
      <c r="E3" s="99"/>
      <c r="F3" s="99"/>
      <c r="G3" s="99"/>
      <c r="H3" s="99"/>
      <c r="I3" s="99"/>
      <c r="J3" s="99"/>
      <c r="K3" s="99"/>
      <c r="L3" s="99"/>
      <c r="M3" s="99"/>
      <c r="N3" s="99"/>
      <c r="O3" s="99"/>
      <c r="P3" s="99"/>
      <c r="Q3" s="99"/>
    </row>
    <row r="5" spans="1:17" x14ac:dyDescent="0.25">
      <c r="A5" s="93" t="s">
        <v>40</v>
      </c>
      <c r="B5" s="93" t="s">
        <v>154</v>
      </c>
      <c r="C5" s="100" t="s">
        <v>155</v>
      </c>
      <c r="D5" s="100"/>
      <c r="E5" s="100"/>
      <c r="F5" s="100"/>
      <c r="G5" s="100"/>
      <c r="H5" s="100"/>
      <c r="I5" s="100"/>
      <c r="J5" s="100"/>
      <c r="K5" s="100"/>
      <c r="L5" s="100"/>
      <c r="M5" s="101" t="s">
        <v>107</v>
      </c>
      <c r="N5" s="101" t="s">
        <v>112</v>
      </c>
      <c r="O5" s="101" t="s">
        <v>151</v>
      </c>
      <c r="P5" s="101" t="s">
        <v>156</v>
      </c>
      <c r="Q5" s="93" t="s">
        <v>157</v>
      </c>
    </row>
    <row r="6" spans="1:17" x14ac:dyDescent="0.25">
      <c r="A6" s="94"/>
      <c r="B6" s="94"/>
      <c r="C6" s="96" t="s">
        <v>163</v>
      </c>
      <c r="D6" s="97"/>
      <c r="E6" s="97"/>
      <c r="F6" s="97"/>
      <c r="G6" s="98"/>
      <c r="H6" s="96" t="s">
        <v>164</v>
      </c>
      <c r="I6" s="97"/>
      <c r="J6" s="97"/>
      <c r="K6" s="97"/>
      <c r="L6" s="98"/>
      <c r="M6" s="102"/>
      <c r="N6" s="102"/>
      <c r="O6" s="102"/>
      <c r="P6" s="102"/>
      <c r="Q6" s="94"/>
    </row>
    <row r="7" spans="1:17" ht="15.75" thickBot="1" x14ac:dyDescent="0.3">
      <c r="A7" s="95"/>
      <c r="B7" s="95"/>
      <c r="C7" s="67">
        <v>1</v>
      </c>
      <c r="D7" s="67">
        <v>2</v>
      </c>
      <c r="E7" s="67">
        <v>3</v>
      </c>
      <c r="F7" s="67">
        <v>4</v>
      </c>
      <c r="G7" s="67">
        <v>5</v>
      </c>
      <c r="H7" s="67">
        <v>1</v>
      </c>
      <c r="I7" s="67">
        <v>2</v>
      </c>
      <c r="J7" s="67">
        <v>3</v>
      </c>
      <c r="K7" s="67">
        <v>4</v>
      </c>
      <c r="L7" s="67">
        <v>5</v>
      </c>
      <c r="M7" s="103"/>
      <c r="N7" s="103"/>
      <c r="O7" s="103"/>
      <c r="P7" s="103"/>
      <c r="Q7" s="95"/>
    </row>
    <row r="8" spans="1:17" ht="30.75" thickTop="1" x14ac:dyDescent="0.25">
      <c r="A8" s="25">
        <v>1</v>
      </c>
      <c r="B8" s="25" t="s">
        <v>158</v>
      </c>
      <c r="C8" s="25">
        <v>1</v>
      </c>
      <c r="D8" s="25">
        <v>1</v>
      </c>
      <c r="E8" s="25">
        <v>1</v>
      </c>
      <c r="F8" s="25">
        <v>1</v>
      </c>
      <c r="G8" s="25">
        <v>1</v>
      </c>
      <c r="H8" s="25">
        <v>1</v>
      </c>
      <c r="I8" s="25">
        <v>1</v>
      </c>
      <c r="J8" s="25">
        <v>1</v>
      </c>
      <c r="K8" s="25">
        <v>1</v>
      </c>
      <c r="L8" s="25">
        <v>1</v>
      </c>
      <c r="M8" s="25">
        <f>SUM(C8:L8)</f>
        <v>10</v>
      </c>
      <c r="N8" s="25">
        <v>10</v>
      </c>
      <c r="O8" s="25">
        <f>M8/1</f>
        <v>10</v>
      </c>
      <c r="P8" s="25">
        <f>(M8/N8)*100</f>
        <v>100</v>
      </c>
      <c r="Q8" s="68" t="s">
        <v>159</v>
      </c>
    </row>
    <row r="9" spans="1:17" ht="30" x14ac:dyDescent="0.25">
      <c r="A9" s="27">
        <v>2</v>
      </c>
      <c r="B9" s="27" t="s">
        <v>160</v>
      </c>
      <c r="C9" s="25">
        <v>1</v>
      </c>
      <c r="D9" s="25">
        <v>1</v>
      </c>
      <c r="E9" s="25">
        <v>1</v>
      </c>
      <c r="F9" s="25">
        <v>1</v>
      </c>
      <c r="G9" s="25">
        <v>1</v>
      </c>
      <c r="H9" s="25">
        <v>1</v>
      </c>
      <c r="I9" s="25">
        <v>1</v>
      </c>
      <c r="J9" s="25">
        <v>1</v>
      </c>
      <c r="K9" s="25">
        <v>1</v>
      </c>
      <c r="L9" s="25">
        <v>1</v>
      </c>
      <c r="M9" s="25">
        <f>SUM(C9:L9)</f>
        <v>10</v>
      </c>
      <c r="N9" s="27">
        <v>10</v>
      </c>
      <c r="O9" s="25">
        <f t="shared" ref="O9" si="0">M9/1</f>
        <v>10</v>
      </c>
      <c r="P9" s="25">
        <f>(M9/N9)*100</f>
        <v>100</v>
      </c>
      <c r="Q9" s="68" t="s">
        <v>159</v>
      </c>
    </row>
    <row r="10" spans="1:17" ht="30" x14ac:dyDescent="0.25">
      <c r="A10" s="93" t="s">
        <v>83</v>
      </c>
      <c r="B10" s="93"/>
      <c r="C10" s="22">
        <f>SUM(C8:C9)</f>
        <v>2</v>
      </c>
      <c r="D10" s="22">
        <f t="shared" ref="D10:O10" si="1">SUM(D8:D9)</f>
        <v>2</v>
      </c>
      <c r="E10" s="22">
        <f t="shared" si="1"/>
        <v>2</v>
      </c>
      <c r="F10" s="22">
        <f t="shared" si="1"/>
        <v>2</v>
      </c>
      <c r="G10" s="22">
        <f t="shared" si="1"/>
        <v>2</v>
      </c>
      <c r="H10" s="22">
        <f t="shared" si="1"/>
        <v>2</v>
      </c>
      <c r="I10" s="22">
        <f t="shared" si="1"/>
        <v>2</v>
      </c>
      <c r="J10" s="22">
        <f t="shared" si="1"/>
        <v>2</v>
      </c>
      <c r="K10" s="22">
        <f t="shared" si="1"/>
        <v>2</v>
      </c>
      <c r="L10" s="22">
        <f t="shared" si="1"/>
        <v>2</v>
      </c>
      <c r="M10" s="22">
        <f t="shared" si="1"/>
        <v>20</v>
      </c>
      <c r="N10" s="22">
        <f t="shared" si="1"/>
        <v>20</v>
      </c>
      <c r="O10" s="22">
        <f t="shared" si="1"/>
        <v>20</v>
      </c>
      <c r="P10" s="20">
        <f>(M10/N10)*100</f>
        <v>100</v>
      </c>
      <c r="Q10" s="68" t="s">
        <v>159</v>
      </c>
    </row>
  </sheetData>
  <mergeCells count="14">
    <mergeCell ref="Q5:Q7"/>
    <mergeCell ref="C6:G6"/>
    <mergeCell ref="H6:L6"/>
    <mergeCell ref="A10:B10"/>
    <mergeCell ref="A1:Q1"/>
    <mergeCell ref="A2:Q2"/>
    <mergeCell ref="A3:Q3"/>
    <mergeCell ref="A5:A7"/>
    <mergeCell ref="B5:B7"/>
    <mergeCell ref="C5:L5"/>
    <mergeCell ref="M5:M7"/>
    <mergeCell ref="N5:N7"/>
    <mergeCell ref="O5:O7"/>
    <mergeCell ref="P5:P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9B621-5955-4234-9965-ADE28C28FB1D}">
  <dimension ref="A1:AC50"/>
  <sheetViews>
    <sheetView workbookViewId="0">
      <selection activeCell="AA16" sqref="AA16"/>
    </sheetView>
  </sheetViews>
  <sheetFormatPr defaultRowHeight="15" x14ac:dyDescent="0.25"/>
  <cols>
    <col min="1" max="1" width="4.85546875" style="11" customWidth="1"/>
    <col min="2" max="2" width="7.85546875" style="11" customWidth="1"/>
    <col min="3" max="15" width="4" style="19" customWidth="1"/>
    <col min="16" max="16" width="9.140625" style="11"/>
    <col min="17" max="22" width="7.5703125" style="11" customWidth="1"/>
    <col min="23" max="24" width="9.140625" style="11"/>
    <col min="25" max="25" width="11.5703125" style="11" bestFit="1" customWidth="1"/>
    <col min="26" max="27" width="9.140625" style="11"/>
    <col min="28" max="28" width="13.140625" style="11" bestFit="1" customWidth="1"/>
    <col min="29" max="16384" width="9.140625" style="11"/>
  </cols>
  <sheetData>
    <row r="1" spans="1:29" x14ac:dyDescent="0.25">
      <c r="A1" s="99" t="s">
        <v>127</v>
      </c>
      <c r="B1" s="99"/>
      <c r="C1" s="99"/>
      <c r="D1" s="99"/>
      <c r="E1" s="99"/>
      <c r="F1" s="99"/>
      <c r="G1" s="99"/>
      <c r="H1" s="99"/>
      <c r="I1" s="99"/>
      <c r="J1" s="99"/>
      <c r="K1" s="99"/>
      <c r="L1" s="99"/>
      <c r="M1" s="99"/>
      <c r="N1" s="99"/>
      <c r="O1" s="99"/>
      <c r="P1" s="99"/>
      <c r="Q1" s="36"/>
      <c r="R1" s="36"/>
      <c r="S1" s="36"/>
      <c r="T1" s="36"/>
      <c r="U1" s="36"/>
      <c r="V1" s="36"/>
      <c r="W1" s="36"/>
      <c r="X1" s="36"/>
      <c r="Y1" s="36"/>
    </row>
    <row r="2" spans="1:29" x14ac:dyDescent="0.25">
      <c r="A2" s="99" t="s">
        <v>103</v>
      </c>
      <c r="B2" s="99"/>
      <c r="C2" s="99"/>
      <c r="D2" s="99"/>
      <c r="E2" s="99"/>
      <c r="F2" s="99"/>
      <c r="G2" s="99"/>
      <c r="H2" s="99"/>
      <c r="I2" s="99"/>
      <c r="J2" s="99"/>
      <c r="K2" s="99"/>
      <c r="L2" s="99"/>
      <c r="M2" s="99"/>
      <c r="N2" s="99"/>
      <c r="O2" s="99"/>
      <c r="P2" s="99"/>
      <c r="Q2" s="36"/>
      <c r="R2" s="36"/>
      <c r="S2" s="36"/>
      <c r="T2" s="36"/>
      <c r="U2" s="36"/>
      <c r="V2" s="36"/>
      <c r="W2" s="36"/>
      <c r="X2" s="36"/>
      <c r="Y2" s="36"/>
    </row>
    <row r="3" spans="1:29" x14ac:dyDescent="0.25">
      <c r="A3" s="99" t="s">
        <v>104</v>
      </c>
      <c r="B3" s="99"/>
      <c r="C3" s="99"/>
      <c r="D3" s="99"/>
      <c r="E3" s="99"/>
      <c r="F3" s="99"/>
      <c r="G3" s="99"/>
      <c r="H3" s="99"/>
      <c r="I3" s="99"/>
      <c r="J3" s="99"/>
      <c r="K3" s="99"/>
      <c r="L3" s="99"/>
      <c r="M3" s="99"/>
      <c r="N3" s="99"/>
      <c r="O3" s="99"/>
      <c r="P3" s="99"/>
      <c r="Q3" s="36"/>
      <c r="R3" s="36"/>
      <c r="S3" s="36"/>
      <c r="T3" s="36"/>
      <c r="U3" s="36"/>
      <c r="V3" s="36"/>
      <c r="W3" s="36"/>
      <c r="X3" s="36"/>
      <c r="Y3" s="36"/>
    </row>
    <row r="4" spans="1:29" x14ac:dyDescent="0.25">
      <c r="A4" s="99" t="s">
        <v>105</v>
      </c>
      <c r="B4" s="99"/>
      <c r="C4" s="99"/>
      <c r="D4" s="99"/>
      <c r="E4" s="99"/>
      <c r="F4" s="99"/>
      <c r="G4" s="99"/>
      <c r="H4" s="99"/>
      <c r="I4" s="99"/>
      <c r="J4" s="99"/>
      <c r="K4" s="99"/>
      <c r="L4" s="99"/>
      <c r="M4" s="99"/>
      <c r="N4" s="99"/>
      <c r="O4" s="99"/>
      <c r="P4" s="99"/>
      <c r="Q4" s="36"/>
      <c r="R4" s="36"/>
      <c r="S4" s="36"/>
      <c r="T4" s="36"/>
      <c r="U4" s="36"/>
      <c r="V4" s="36"/>
      <c r="W4" s="36"/>
      <c r="X4" s="36"/>
      <c r="Y4" s="36"/>
    </row>
    <row r="6" spans="1:29" x14ac:dyDescent="0.25">
      <c r="A6" s="112" t="s">
        <v>40</v>
      </c>
      <c r="B6" s="112" t="s">
        <v>41</v>
      </c>
      <c r="C6" s="128" t="s">
        <v>106</v>
      </c>
      <c r="D6" s="128"/>
      <c r="E6" s="128"/>
      <c r="F6" s="128"/>
      <c r="G6" s="128"/>
      <c r="H6" s="128"/>
      <c r="I6" s="128"/>
      <c r="J6" s="128"/>
      <c r="K6" s="128"/>
      <c r="L6" s="128"/>
      <c r="M6" s="128"/>
      <c r="N6" s="128"/>
      <c r="O6" s="128"/>
      <c r="P6" s="107" t="s">
        <v>107</v>
      </c>
      <c r="Q6" s="107" t="s">
        <v>95</v>
      </c>
      <c r="R6" s="107" t="s">
        <v>108</v>
      </c>
      <c r="S6" s="107" t="s">
        <v>109</v>
      </c>
      <c r="T6" s="107" t="s">
        <v>110</v>
      </c>
      <c r="U6" s="107" t="s">
        <v>111</v>
      </c>
      <c r="V6" s="107" t="s">
        <v>112</v>
      </c>
      <c r="W6" s="107" t="s">
        <v>113</v>
      </c>
      <c r="X6" s="107" t="s">
        <v>114</v>
      </c>
      <c r="Y6" s="107" t="s">
        <v>87</v>
      </c>
      <c r="AA6" s="93" t="s">
        <v>115</v>
      </c>
      <c r="AB6" s="93"/>
      <c r="AC6" s="93"/>
    </row>
    <row r="7" spans="1:29" x14ac:dyDescent="0.25">
      <c r="A7" s="112"/>
      <c r="B7" s="112"/>
      <c r="C7" s="128" t="s">
        <v>117</v>
      </c>
      <c r="D7" s="128"/>
      <c r="E7" s="128"/>
      <c r="F7" s="128"/>
      <c r="G7" s="128"/>
      <c r="H7" s="128"/>
      <c r="I7" s="128"/>
      <c r="J7" s="128"/>
      <c r="K7" s="128"/>
      <c r="L7" s="128"/>
      <c r="M7" s="128"/>
      <c r="N7" s="128"/>
      <c r="O7" s="128"/>
      <c r="P7" s="107"/>
      <c r="Q7" s="107"/>
      <c r="R7" s="107"/>
      <c r="S7" s="107"/>
      <c r="T7" s="107"/>
      <c r="U7" s="107"/>
      <c r="V7" s="107"/>
      <c r="W7" s="107"/>
      <c r="X7" s="107"/>
      <c r="Y7" s="107"/>
      <c r="AA7" s="27">
        <f>Q9</f>
        <v>13</v>
      </c>
      <c r="AB7" s="27" t="s">
        <v>119</v>
      </c>
      <c r="AC7" s="27">
        <f>AA8-0.1</f>
        <v>23.299999999999997</v>
      </c>
    </row>
    <row r="8" spans="1:29" ht="15.75" thickBot="1" x14ac:dyDescent="0.3">
      <c r="A8" s="113"/>
      <c r="B8" s="113"/>
      <c r="C8" s="38">
        <v>16</v>
      </c>
      <c r="D8" s="40">
        <v>17</v>
      </c>
      <c r="E8" s="40">
        <v>18</v>
      </c>
      <c r="F8" s="40">
        <v>19</v>
      </c>
      <c r="G8" s="38">
        <v>20</v>
      </c>
      <c r="H8" s="38">
        <v>21</v>
      </c>
      <c r="I8" s="40">
        <v>22</v>
      </c>
      <c r="J8" s="38">
        <v>23</v>
      </c>
      <c r="K8" s="38">
        <v>24</v>
      </c>
      <c r="L8" s="40">
        <v>25</v>
      </c>
      <c r="M8" s="38">
        <v>26</v>
      </c>
      <c r="N8" s="38">
        <v>27</v>
      </c>
      <c r="O8" s="40">
        <v>28</v>
      </c>
      <c r="P8" s="108"/>
      <c r="Q8" s="108"/>
      <c r="R8" s="108"/>
      <c r="S8" s="108"/>
      <c r="T8" s="108"/>
      <c r="U8" s="108"/>
      <c r="V8" s="108"/>
      <c r="W8" s="108"/>
      <c r="X8" s="108"/>
      <c r="Y8" s="108"/>
      <c r="AA8" s="27">
        <f>R9</f>
        <v>23.4</v>
      </c>
      <c r="AB8" s="27" t="s">
        <v>120</v>
      </c>
      <c r="AC8" s="27">
        <f t="shared" ref="AC8:AC10" si="0">AA9-0.1</f>
        <v>33.699999999999996</v>
      </c>
    </row>
    <row r="9" spans="1:29" ht="15.75" thickTop="1" x14ac:dyDescent="0.25">
      <c r="A9" s="15">
        <v>1</v>
      </c>
      <c r="B9" s="15" t="s">
        <v>56</v>
      </c>
      <c r="C9" s="15">
        <v>4</v>
      </c>
      <c r="D9" s="45">
        <v>2</v>
      </c>
      <c r="E9" s="45">
        <v>3</v>
      </c>
      <c r="F9" s="45">
        <v>3</v>
      </c>
      <c r="G9" s="15">
        <v>5</v>
      </c>
      <c r="H9" s="15">
        <v>4</v>
      </c>
      <c r="I9" s="45">
        <v>3</v>
      </c>
      <c r="J9" s="15">
        <v>4</v>
      </c>
      <c r="K9" s="15">
        <v>4</v>
      </c>
      <c r="L9" s="50">
        <v>3</v>
      </c>
      <c r="M9" s="14">
        <v>4</v>
      </c>
      <c r="N9" s="14">
        <v>4</v>
      </c>
      <c r="O9" s="50">
        <v>3</v>
      </c>
      <c r="P9" s="15">
        <f t="shared" ref="P9:P39" si="1">SUM(C9:O9)</f>
        <v>46</v>
      </c>
      <c r="Q9" s="15">
        <f>13*1*1</f>
        <v>13</v>
      </c>
      <c r="R9" s="15">
        <f>Q9+X9</f>
        <v>23.4</v>
      </c>
      <c r="S9" s="15">
        <f>Q9+(2*X9)</f>
        <v>33.799999999999997</v>
      </c>
      <c r="T9" s="15">
        <f>Q9+(3*X9)</f>
        <v>44.2</v>
      </c>
      <c r="U9" s="15">
        <f>Q9+(4*X9)</f>
        <v>54.6</v>
      </c>
      <c r="V9" s="15">
        <f>13*1*5</f>
        <v>65</v>
      </c>
      <c r="W9" s="15">
        <f>V9-Q9</f>
        <v>52</v>
      </c>
      <c r="X9" s="15">
        <f>W9/5</f>
        <v>10.4</v>
      </c>
      <c r="Y9" s="15" t="str">
        <f>VLOOKUP(P9,$AA$7:$AC$11,2,TRUE)</f>
        <v>Tinggi</v>
      </c>
      <c r="AA9" s="27">
        <f>S9</f>
        <v>33.799999999999997</v>
      </c>
      <c r="AB9" s="27" t="s">
        <v>121</v>
      </c>
      <c r="AC9" s="27">
        <f t="shared" si="0"/>
        <v>44.1</v>
      </c>
    </row>
    <row r="10" spans="1:29" x14ac:dyDescent="0.25">
      <c r="A10" s="14">
        <v>2</v>
      </c>
      <c r="B10" s="15" t="s">
        <v>73</v>
      </c>
      <c r="C10" s="14">
        <v>4</v>
      </c>
      <c r="D10" s="50">
        <v>3</v>
      </c>
      <c r="E10" s="50">
        <v>3</v>
      </c>
      <c r="F10" s="50">
        <v>3</v>
      </c>
      <c r="G10" s="14">
        <v>4</v>
      </c>
      <c r="H10" s="14">
        <v>3</v>
      </c>
      <c r="I10" s="50">
        <v>3</v>
      </c>
      <c r="J10" s="14">
        <v>4</v>
      </c>
      <c r="K10" s="14">
        <v>4</v>
      </c>
      <c r="L10" s="50">
        <v>3</v>
      </c>
      <c r="M10" s="14">
        <v>4</v>
      </c>
      <c r="N10" s="14">
        <v>4</v>
      </c>
      <c r="O10" s="50">
        <v>3</v>
      </c>
      <c r="P10" s="15">
        <f t="shared" si="1"/>
        <v>45</v>
      </c>
      <c r="Q10" s="15">
        <f t="shared" ref="Q10:Q43" si="2">13*1*1</f>
        <v>13</v>
      </c>
      <c r="R10" s="15">
        <f t="shared" ref="R10:R44" si="3">Q10+X10</f>
        <v>23.4</v>
      </c>
      <c r="S10" s="15">
        <f t="shared" ref="S10:S44" si="4">Q10+(2*X10)</f>
        <v>33.799999999999997</v>
      </c>
      <c r="T10" s="15">
        <f t="shared" ref="T10:T44" si="5">Q10+(3*X10)</f>
        <v>44.2</v>
      </c>
      <c r="U10" s="15">
        <f t="shared" ref="U10:U44" si="6">Q10+(4*X10)</f>
        <v>54.6</v>
      </c>
      <c r="V10" s="15">
        <f t="shared" ref="V10:V43" si="7">13*1*5</f>
        <v>65</v>
      </c>
      <c r="W10" s="15">
        <f t="shared" ref="W10:W44" si="8">V10-Q10</f>
        <v>52</v>
      </c>
      <c r="X10" s="15">
        <f t="shared" ref="X10:X44" si="9">W10/5</f>
        <v>10.4</v>
      </c>
      <c r="Y10" s="15" t="str">
        <f t="shared" ref="Y10:Y39" si="10">VLOOKUP(P10,$AA$7:$AC$11,2,TRUE)</f>
        <v>Tinggi</v>
      </c>
      <c r="AA10" s="27">
        <f>T9</f>
        <v>44.2</v>
      </c>
      <c r="AB10" s="27" t="s">
        <v>122</v>
      </c>
      <c r="AC10" s="27">
        <f t="shared" si="0"/>
        <v>54.5</v>
      </c>
    </row>
    <row r="11" spans="1:29" x14ac:dyDescent="0.25">
      <c r="A11" s="14">
        <v>3</v>
      </c>
      <c r="B11" s="15" t="s">
        <v>74</v>
      </c>
      <c r="C11" s="14">
        <v>4</v>
      </c>
      <c r="D11" s="50">
        <v>2</v>
      </c>
      <c r="E11" s="50">
        <v>2</v>
      </c>
      <c r="F11" s="50">
        <v>4</v>
      </c>
      <c r="G11" s="14">
        <v>5</v>
      </c>
      <c r="H11" s="14">
        <v>3</v>
      </c>
      <c r="I11" s="50">
        <v>3</v>
      </c>
      <c r="J11" s="14">
        <v>4</v>
      </c>
      <c r="K11" s="14">
        <v>3</v>
      </c>
      <c r="L11" s="50">
        <v>3</v>
      </c>
      <c r="M11" s="14">
        <v>4</v>
      </c>
      <c r="N11" s="14">
        <v>4</v>
      </c>
      <c r="O11" s="50">
        <v>3</v>
      </c>
      <c r="P11" s="15">
        <f t="shared" si="1"/>
        <v>44</v>
      </c>
      <c r="Q11" s="15">
        <f t="shared" si="2"/>
        <v>13</v>
      </c>
      <c r="R11" s="15">
        <f t="shared" si="3"/>
        <v>23.4</v>
      </c>
      <c r="S11" s="15">
        <f t="shared" si="4"/>
        <v>33.799999999999997</v>
      </c>
      <c r="T11" s="15">
        <f t="shared" si="5"/>
        <v>44.2</v>
      </c>
      <c r="U11" s="15">
        <f t="shared" si="6"/>
        <v>54.6</v>
      </c>
      <c r="V11" s="15">
        <f t="shared" si="7"/>
        <v>65</v>
      </c>
      <c r="W11" s="15">
        <f t="shared" si="8"/>
        <v>52</v>
      </c>
      <c r="X11" s="15">
        <f t="shared" si="9"/>
        <v>10.4</v>
      </c>
      <c r="Y11" s="15" t="str">
        <f t="shared" si="10"/>
        <v>Sedang</v>
      </c>
      <c r="AA11" s="27">
        <f>U9</f>
        <v>54.6</v>
      </c>
      <c r="AB11" s="27" t="s">
        <v>123</v>
      </c>
      <c r="AC11" s="27">
        <f>V9</f>
        <v>65</v>
      </c>
    </row>
    <row r="12" spans="1:29" x14ac:dyDescent="0.25">
      <c r="A12" s="14">
        <v>4</v>
      </c>
      <c r="B12" s="15" t="s">
        <v>63</v>
      </c>
      <c r="C12" s="14">
        <v>4</v>
      </c>
      <c r="D12" s="50">
        <v>3</v>
      </c>
      <c r="E12" s="50">
        <v>3</v>
      </c>
      <c r="F12" s="50">
        <v>4</v>
      </c>
      <c r="G12" s="14">
        <v>5</v>
      </c>
      <c r="H12" s="14">
        <v>4</v>
      </c>
      <c r="I12" s="50">
        <v>3</v>
      </c>
      <c r="J12" s="14">
        <v>4</v>
      </c>
      <c r="K12" s="14">
        <v>2</v>
      </c>
      <c r="L12" s="50">
        <v>2</v>
      </c>
      <c r="M12" s="14">
        <v>4</v>
      </c>
      <c r="N12" s="14">
        <v>4</v>
      </c>
      <c r="O12" s="50">
        <v>5</v>
      </c>
      <c r="P12" s="15">
        <f t="shared" si="1"/>
        <v>47</v>
      </c>
      <c r="Q12" s="15">
        <f t="shared" si="2"/>
        <v>13</v>
      </c>
      <c r="R12" s="15">
        <f t="shared" si="3"/>
        <v>23.4</v>
      </c>
      <c r="S12" s="15">
        <f t="shared" si="4"/>
        <v>33.799999999999997</v>
      </c>
      <c r="T12" s="15">
        <f t="shared" si="5"/>
        <v>44.2</v>
      </c>
      <c r="U12" s="15">
        <f t="shared" si="6"/>
        <v>54.6</v>
      </c>
      <c r="V12" s="15">
        <f t="shared" si="7"/>
        <v>65</v>
      </c>
      <c r="W12" s="15">
        <f t="shared" si="8"/>
        <v>52</v>
      </c>
      <c r="X12" s="15">
        <f t="shared" si="9"/>
        <v>10.4</v>
      </c>
      <c r="Y12" s="15" t="str">
        <f t="shared" si="10"/>
        <v>Tinggi</v>
      </c>
    </row>
    <row r="13" spans="1:29" x14ac:dyDescent="0.25">
      <c r="A13" s="14">
        <v>5</v>
      </c>
      <c r="B13" s="15" t="s">
        <v>71</v>
      </c>
      <c r="C13" s="14">
        <v>4</v>
      </c>
      <c r="D13" s="50">
        <v>2</v>
      </c>
      <c r="E13" s="50">
        <v>3</v>
      </c>
      <c r="F13" s="50">
        <v>4</v>
      </c>
      <c r="G13" s="14">
        <v>4</v>
      </c>
      <c r="H13" s="14">
        <v>3</v>
      </c>
      <c r="I13" s="50">
        <v>3</v>
      </c>
      <c r="J13" s="14">
        <v>4</v>
      </c>
      <c r="K13" s="14">
        <v>4</v>
      </c>
      <c r="L13" s="50">
        <v>3</v>
      </c>
      <c r="M13" s="14">
        <v>4</v>
      </c>
      <c r="N13" s="14">
        <v>4</v>
      </c>
      <c r="O13" s="50">
        <v>3</v>
      </c>
      <c r="P13" s="15">
        <f t="shared" si="1"/>
        <v>45</v>
      </c>
      <c r="Q13" s="15">
        <f t="shared" si="2"/>
        <v>13</v>
      </c>
      <c r="R13" s="15">
        <f t="shared" si="3"/>
        <v>23.4</v>
      </c>
      <c r="S13" s="15">
        <f t="shared" si="4"/>
        <v>33.799999999999997</v>
      </c>
      <c r="T13" s="15">
        <f t="shared" si="5"/>
        <v>44.2</v>
      </c>
      <c r="U13" s="15">
        <f t="shared" si="6"/>
        <v>54.6</v>
      </c>
      <c r="V13" s="15">
        <f t="shared" si="7"/>
        <v>65</v>
      </c>
      <c r="W13" s="15">
        <f t="shared" si="8"/>
        <v>52</v>
      </c>
      <c r="X13" s="15">
        <f t="shared" si="9"/>
        <v>10.4</v>
      </c>
      <c r="Y13" s="15" t="str">
        <f t="shared" si="10"/>
        <v>Tinggi</v>
      </c>
    </row>
    <row r="14" spans="1:29" x14ac:dyDescent="0.25">
      <c r="A14" s="14">
        <v>6</v>
      </c>
      <c r="B14" s="15" t="s">
        <v>49</v>
      </c>
      <c r="C14" s="14">
        <v>5</v>
      </c>
      <c r="D14" s="50">
        <v>4</v>
      </c>
      <c r="E14" s="50">
        <v>4</v>
      </c>
      <c r="F14" s="50">
        <v>5</v>
      </c>
      <c r="G14" s="14">
        <v>4</v>
      </c>
      <c r="H14" s="14">
        <v>4</v>
      </c>
      <c r="I14" s="50">
        <v>3</v>
      </c>
      <c r="J14" s="14">
        <v>4</v>
      </c>
      <c r="K14" s="14">
        <v>5</v>
      </c>
      <c r="L14" s="50">
        <v>3</v>
      </c>
      <c r="M14" s="14">
        <v>4</v>
      </c>
      <c r="N14" s="14">
        <v>4</v>
      </c>
      <c r="O14" s="50">
        <v>5</v>
      </c>
      <c r="P14" s="15">
        <f t="shared" si="1"/>
        <v>54</v>
      </c>
      <c r="Q14" s="15">
        <f t="shared" si="2"/>
        <v>13</v>
      </c>
      <c r="R14" s="15">
        <f t="shared" si="3"/>
        <v>23.4</v>
      </c>
      <c r="S14" s="15">
        <f t="shared" si="4"/>
        <v>33.799999999999997</v>
      </c>
      <c r="T14" s="15">
        <f t="shared" si="5"/>
        <v>44.2</v>
      </c>
      <c r="U14" s="15">
        <f t="shared" si="6"/>
        <v>54.6</v>
      </c>
      <c r="V14" s="15">
        <f t="shared" si="7"/>
        <v>65</v>
      </c>
      <c r="W14" s="15">
        <f t="shared" si="8"/>
        <v>52</v>
      </c>
      <c r="X14" s="15">
        <f t="shared" si="9"/>
        <v>10.4</v>
      </c>
      <c r="Y14" s="15" t="str">
        <f t="shared" si="10"/>
        <v>Tinggi</v>
      </c>
      <c r="AA14" s="93" t="s">
        <v>124</v>
      </c>
      <c r="AB14" s="93"/>
      <c r="AC14" s="93"/>
    </row>
    <row r="15" spans="1:29" x14ac:dyDescent="0.25">
      <c r="A15" s="14">
        <v>7</v>
      </c>
      <c r="B15" s="15" t="s">
        <v>70</v>
      </c>
      <c r="C15" s="14">
        <v>4</v>
      </c>
      <c r="D15" s="50">
        <v>4</v>
      </c>
      <c r="E15" s="50">
        <v>4</v>
      </c>
      <c r="F15" s="50">
        <v>4</v>
      </c>
      <c r="G15" s="14">
        <v>5</v>
      </c>
      <c r="H15" s="14">
        <v>3</v>
      </c>
      <c r="I15" s="50">
        <v>3</v>
      </c>
      <c r="J15" s="14">
        <v>4</v>
      </c>
      <c r="K15" s="14">
        <v>4</v>
      </c>
      <c r="L15" s="50">
        <v>2</v>
      </c>
      <c r="M15" s="14">
        <v>3</v>
      </c>
      <c r="N15" s="14">
        <v>3</v>
      </c>
      <c r="O15" s="50">
        <v>2</v>
      </c>
      <c r="P15" s="15">
        <f t="shared" si="1"/>
        <v>45</v>
      </c>
      <c r="Q15" s="15">
        <f t="shared" si="2"/>
        <v>13</v>
      </c>
      <c r="R15" s="15">
        <f t="shared" si="3"/>
        <v>23.4</v>
      </c>
      <c r="S15" s="15">
        <f t="shared" si="4"/>
        <v>33.799999999999997</v>
      </c>
      <c r="T15" s="15">
        <f t="shared" si="5"/>
        <v>44.2</v>
      </c>
      <c r="U15" s="15">
        <f t="shared" si="6"/>
        <v>54.6</v>
      </c>
      <c r="V15" s="15">
        <f t="shared" si="7"/>
        <v>65</v>
      </c>
      <c r="W15" s="15">
        <f t="shared" si="8"/>
        <v>52</v>
      </c>
      <c r="X15" s="15">
        <f t="shared" si="9"/>
        <v>10.4</v>
      </c>
      <c r="Y15" s="15" t="str">
        <f t="shared" si="10"/>
        <v>Tinggi</v>
      </c>
      <c r="AA15" s="27">
        <f>Q44</f>
        <v>416</v>
      </c>
      <c r="AB15" s="27" t="s">
        <v>119</v>
      </c>
      <c r="AC15" s="27">
        <f>AA16-0.1</f>
        <v>748.69999999999993</v>
      </c>
    </row>
    <row r="16" spans="1:29" x14ac:dyDescent="0.25">
      <c r="A16" s="14">
        <v>8</v>
      </c>
      <c r="B16" s="15" t="s">
        <v>79</v>
      </c>
      <c r="C16" s="14">
        <v>5</v>
      </c>
      <c r="D16" s="50">
        <v>4</v>
      </c>
      <c r="E16" s="50">
        <v>4</v>
      </c>
      <c r="F16" s="50">
        <v>5</v>
      </c>
      <c r="G16" s="14">
        <v>5</v>
      </c>
      <c r="H16" s="14">
        <v>3</v>
      </c>
      <c r="I16" s="50">
        <v>5</v>
      </c>
      <c r="J16" s="14">
        <v>5</v>
      </c>
      <c r="K16" s="14">
        <v>4</v>
      </c>
      <c r="L16" s="50">
        <v>4</v>
      </c>
      <c r="M16" s="14">
        <v>4</v>
      </c>
      <c r="N16" s="14">
        <v>4</v>
      </c>
      <c r="O16" s="50">
        <v>5</v>
      </c>
      <c r="P16" s="15">
        <f t="shared" si="1"/>
        <v>57</v>
      </c>
      <c r="Q16" s="15">
        <f t="shared" si="2"/>
        <v>13</v>
      </c>
      <c r="R16" s="15">
        <f t="shared" si="3"/>
        <v>23.4</v>
      </c>
      <c r="S16" s="15">
        <f t="shared" si="4"/>
        <v>33.799999999999997</v>
      </c>
      <c r="T16" s="15">
        <f t="shared" si="5"/>
        <v>44.2</v>
      </c>
      <c r="U16" s="15">
        <f t="shared" si="6"/>
        <v>54.6</v>
      </c>
      <c r="V16" s="15">
        <f t="shared" si="7"/>
        <v>65</v>
      </c>
      <c r="W16" s="15">
        <f t="shared" si="8"/>
        <v>52</v>
      </c>
      <c r="X16" s="15">
        <f t="shared" si="9"/>
        <v>10.4</v>
      </c>
      <c r="Y16" s="15" t="str">
        <f t="shared" si="10"/>
        <v>Sangat Tinggi</v>
      </c>
      <c r="AA16" s="27">
        <f>R44</f>
        <v>748.8</v>
      </c>
      <c r="AB16" s="27" t="s">
        <v>120</v>
      </c>
      <c r="AC16" s="27">
        <f t="shared" ref="AC16:AC18" si="11">AA17-0.1</f>
        <v>1081.5</v>
      </c>
    </row>
    <row r="17" spans="1:29" x14ac:dyDescent="0.25">
      <c r="A17" s="14">
        <v>9</v>
      </c>
      <c r="B17" s="15" t="s">
        <v>75</v>
      </c>
      <c r="C17" s="14">
        <v>5</v>
      </c>
      <c r="D17" s="50">
        <v>4</v>
      </c>
      <c r="E17" s="50">
        <v>3</v>
      </c>
      <c r="F17" s="50">
        <v>4</v>
      </c>
      <c r="G17" s="14">
        <v>5</v>
      </c>
      <c r="H17" s="14">
        <v>4</v>
      </c>
      <c r="I17" s="50">
        <v>2</v>
      </c>
      <c r="J17" s="14">
        <v>4</v>
      </c>
      <c r="K17" s="14">
        <v>4</v>
      </c>
      <c r="L17" s="50">
        <v>2</v>
      </c>
      <c r="M17" s="14">
        <v>4</v>
      </c>
      <c r="N17" s="14">
        <v>4</v>
      </c>
      <c r="O17" s="50">
        <v>3</v>
      </c>
      <c r="P17" s="15">
        <f t="shared" si="1"/>
        <v>48</v>
      </c>
      <c r="Q17" s="15">
        <f t="shared" si="2"/>
        <v>13</v>
      </c>
      <c r="R17" s="15">
        <f t="shared" si="3"/>
        <v>23.4</v>
      </c>
      <c r="S17" s="15">
        <f t="shared" si="4"/>
        <v>33.799999999999997</v>
      </c>
      <c r="T17" s="15">
        <f t="shared" si="5"/>
        <v>44.2</v>
      </c>
      <c r="U17" s="15">
        <f t="shared" si="6"/>
        <v>54.6</v>
      </c>
      <c r="V17" s="15">
        <f t="shared" si="7"/>
        <v>65</v>
      </c>
      <c r="W17" s="15">
        <f t="shared" si="8"/>
        <v>52</v>
      </c>
      <c r="X17" s="15">
        <f t="shared" si="9"/>
        <v>10.4</v>
      </c>
      <c r="Y17" s="15" t="str">
        <f t="shared" si="10"/>
        <v>Tinggi</v>
      </c>
      <c r="AA17" s="27">
        <f>S44</f>
        <v>1081.5999999999999</v>
      </c>
      <c r="AB17" s="27" t="s">
        <v>121</v>
      </c>
      <c r="AC17" s="27">
        <f t="shared" si="11"/>
        <v>1414.3000000000002</v>
      </c>
    </row>
    <row r="18" spans="1:29" x14ac:dyDescent="0.25">
      <c r="A18" s="14">
        <v>10</v>
      </c>
      <c r="B18" s="15" t="s">
        <v>64</v>
      </c>
      <c r="C18" s="14">
        <v>5</v>
      </c>
      <c r="D18" s="50">
        <v>4</v>
      </c>
      <c r="E18" s="50">
        <v>4</v>
      </c>
      <c r="F18" s="50">
        <v>5</v>
      </c>
      <c r="G18" s="14">
        <v>5</v>
      </c>
      <c r="H18" s="14">
        <v>3</v>
      </c>
      <c r="I18" s="50">
        <v>1</v>
      </c>
      <c r="J18" s="14">
        <v>5</v>
      </c>
      <c r="K18" s="14">
        <v>5</v>
      </c>
      <c r="L18" s="50">
        <v>2</v>
      </c>
      <c r="M18" s="14">
        <v>4</v>
      </c>
      <c r="N18" s="14">
        <v>4</v>
      </c>
      <c r="O18" s="50">
        <v>3</v>
      </c>
      <c r="P18" s="15">
        <f t="shared" si="1"/>
        <v>50</v>
      </c>
      <c r="Q18" s="15">
        <f t="shared" si="2"/>
        <v>13</v>
      </c>
      <c r="R18" s="15">
        <f t="shared" si="3"/>
        <v>23.4</v>
      </c>
      <c r="S18" s="15">
        <f t="shared" si="4"/>
        <v>33.799999999999997</v>
      </c>
      <c r="T18" s="15">
        <f t="shared" si="5"/>
        <v>44.2</v>
      </c>
      <c r="U18" s="15">
        <f t="shared" si="6"/>
        <v>54.6</v>
      </c>
      <c r="V18" s="15">
        <f t="shared" si="7"/>
        <v>65</v>
      </c>
      <c r="W18" s="15">
        <f t="shared" si="8"/>
        <v>52</v>
      </c>
      <c r="X18" s="15">
        <f t="shared" si="9"/>
        <v>10.4</v>
      </c>
      <c r="Y18" s="15" t="str">
        <f t="shared" si="10"/>
        <v>Tinggi</v>
      </c>
      <c r="AA18" s="27">
        <f>T44</f>
        <v>1414.4</v>
      </c>
      <c r="AB18" s="27" t="s">
        <v>122</v>
      </c>
      <c r="AC18" s="27">
        <f t="shared" si="11"/>
        <v>1747.1000000000001</v>
      </c>
    </row>
    <row r="19" spans="1:29" x14ac:dyDescent="0.25">
      <c r="A19" s="14">
        <v>11</v>
      </c>
      <c r="B19" s="15" t="s">
        <v>50</v>
      </c>
      <c r="C19" s="14">
        <v>5</v>
      </c>
      <c r="D19" s="50">
        <v>3</v>
      </c>
      <c r="E19" s="50">
        <v>3</v>
      </c>
      <c r="F19" s="50">
        <v>5</v>
      </c>
      <c r="G19" s="14">
        <v>5</v>
      </c>
      <c r="H19" s="14">
        <v>3</v>
      </c>
      <c r="I19" s="50">
        <v>3</v>
      </c>
      <c r="J19" s="14">
        <v>5</v>
      </c>
      <c r="K19" s="14">
        <v>5</v>
      </c>
      <c r="L19" s="50">
        <v>3</v>
      </c>
      <c r="M19" s="14">
        <v>4</v>
      </c>
      <c r="N19" s="14">
        <v>4</v>
      </c>
      <c r="O19" s="50">
        <v>3</v>
      </c>
      <c r="P19" s="15">
        <f t="shared" si="1"/>
        <v>51</v>
      </c>
      <c r="Q19" s="15">
        <f t="shared" si="2"/>
        <v>13</v>
      </c>
      <c r="R19" s="15">
        <f t="shared" si="3"/>
        <v>23.4</v>
      </c>
      <c r="S19" s="15">
        <f t="shared" si="4"/>
        <v>33.799999999999997</v>
      </c>
      <c r="T19" s="15">
        <f t="shared" si="5"/>
        <v>44.2</v>
      </c>
      <c r="U19" s="15">
        <f t="shared" si="6"/>
        <v>54.6</v>
      </c>
      <c r="V19" s="15">
        <f t="shared" si="7"/>
        <v>65</v>
      </c>
      <c r="W19" s="15">
        <f t="shared" si="8"/>
        <v>52</v>
      </c>
      <c r="X19" s="15">
        <f t="shared" si="9"/>
        <v>10.4</v>
      </c>
      <c r="Y19" s="15" t="str">
        <f t="shared" si="10"/>
        <v>Tinggi</v>
      </c>
      <c r="AA19" s="27">
        <f>U44</f>
        <v>1747.2</v>
      </c>
      <c r="AB19" s="27" t="s">
        <v>123</v>
      </c>
      <c r="AC19" s="27">
        <f>V44</f>
        <v>2080</v>
      </c>
    </row>
    <row r="20" spans="1:29" x14ac:dyDescent="0.25">
      <c r="A20" s="14">
        <v>12</v>
      </c>
      <c r="B20" s="15" t="s">
        <v>78</v>
      </c>
      <c r="C20" s="14">
        <v>5</v>
      </c>
      <c r="D20" s="50">
        <v>4</v>
      </c>
      <c r="E20" s="50">
        <v>4</v>
      </c>
      <c r="F20" s="50">
        <v>3</v>
      </c>
      <c r="G20" s="14">
        <v>4</v>
      </c>
      <c r="H20" s="14">
        <v>4</v>
      </c>
      <c r="I20" s="50">
        <v>2</v>
      </c>
      <c r="J20" s="14">
        <v>3</v>
      </c>
      <c r="K20" s="14">
        <v>4</v>
      </c>
      <c r="L20" s="50">
        <v>3</v>
      </c>
      <c r="M20" s="14">
        <v>4</v>
      </c>
      <c r="N20" s="14">
        <v>4</v>
      </c>
      <c r="O20" s="50">
        <v>3</v>
      </c>
      <c r="P20" s="15">
        <f t="shared" si="1"/>
        <v>47</v>
      </c>
      <c r="Q20" s="15">
        <f t="shared" si="2"/>
        <v>13</v>
      </c>
      <c r="R20" s="15">
        <f t="shared" si="3"/>
        <v>23.4</v>
      </c>
      <c r="S20" s="15">
        <f t="shared" si="4"/>
        <v>33.799999999999997</v>
      </c>
      <c r="T20" s="15">
        <f t="shared" si="5"/>
        <v>44.2</v>
      </c>
      <c r="U20" s="15">
        <f t="shared" si="6"/>
        <v>54.6</v>
      </c>
      <c r="V20" s="15">
        <f t="shared" si="7"/>
        <v>65</v>
      </c>
      <c r="W20" s="15">
        <f t="shared" si="8"/>
        <v>52</v>
      </c>
      <c r="X20" s="15">
        <f t="shared" si="9"/>
        <v>10.4</v>
      </c>
      <c r="Y20" s="15" t="str">
        <f t="shared" si="10"/>
        <v>Tinggi</v>
      </c>
    </row>
    <row r="21" spans="1:29" x14ac:dyDescent="0.25">
      <c r="A21" s="14">
        <v>13</v>
      </c>
      <c r="B21" s="15" t="s">
        <v>77</v>
      </c>
      <c r="C21" s="14">
        <v>2</v>
      </c>
      <c r="D21" s="50">
        <v>1</v>
      </c>
      <c r="E21" s="50">
        <v>1</v>
      </c>
      <c r="F21" s="50">
        <v>2</v>
      </c>
      <c r="G21" s="14">
        <v>4</v>
      </c>
      <c r="H21" s="14">
        <v>2</v>
      </c>
      <c r="I21" s="50">
        <v>1</v>
      </c>
      <c r="J21" s="14">
        <v>3</v>
      </c>
      <c r="K21" s="14">
        <v>4</v>
      </c>
      <c r="L21" s="50">
        <v>3</v>
      </c>
      <c r="M21" s="14">
        <v>4</v>
      </c>
      <c r="N21" s="14">
        <v>5</v>
      </c>
      <c r="O21" s="50">
        <v>2</v>
      </c>
      <c r="P21" s="15">
        <f t="shared" si="1"/>
        <v>34</v>
      </c>
      <c r="Q21" s="15">
        <f t="shared" si="2"/>
        <v>13</v>
      </c>
      <c r="R21" s="15">
        <f t="shared" si="3"/>
        <v>23.4</v>
      </c>
      <c r="S21" s="15">
        <f t="shared" si="4"/>
        <v>33.799999999999997</v>
      </c>
      <c r="T21" s="15">
        <f t="shared" si="5"/>
        <v>44.2</v>
      </c>
      <c r="U21" s="15">
        <f t="shared" si="6"/>
        <v>54.6</v>
      </c>
      <c r="V21" s="15">
        <f t="shared" si="7"/>
        <v>65</v>
      </c>
      <c r="W21" s="15">
        <f t="shared" si="8"/>
        <v>52</v>
      </c>
      <c r="X21" s="15">
        <f t="shared" si="9"/>
        <v>10.4</v>
      </c>
      <c r="Y21" s="15" t="str">
        <f t="shared" si="10"/>
        <v>Sedang</v>
      </c>
    </row>
    <row r="22" spans="1:29" x14ac:dyDescent="0.25">
      <c r="A22" s="14">
        <v>14</v>
      </c>
      <c r="B22" s="15" t="s">
        <v>65</v>
      </c>
      <c r="C22" s="14">
        <v>4</v>
      </c>
      <c r="D22" s="50">
        <v>3</v>
      </c>
      <c r="E22" s="50">
        <v>3</v>
      </c>
      <c r="F22" s="50">
        <v>3</v>
      </c>
      <c r="G22" s="14">
        <v>3</v>
      </c>
      <c r="H22" s="14">
        <v>3</v>
      </c>
      <c r="I22" s="50">
        <v>3</v>
      </c>
      <c r="J22" s="14">
        <v>4</v>
      </c>
      <c r="K22" s="14">
        <v>4</v>
      </c>
      <c r="L22" s="50">
        <v>3</v>
      </c>
      <c r="M22" s="14">
        <v>4</v>
      </c>
      <c r="N22" s="14">
        <v>4</v>
      </c>
      <c r="O22" s="50">
        <v>3</v>
      </c>
      <c r="P22" s="15">
        <f t="shared" si="1"/>
        <v>44</v>
      </c>
      <c r="Q22" s="15">
        <f t="shared" si="2"/>
        <v>13</v>
      </c>
      <c r="R22" s="15">
        <f t="shared" si="3"/>
        <v>23.4</v>
      </c>
      <c r="S22" s="15">
        <f t="shared" si="4"/>
        <v>33.799999999999997</v>
      </c>
      <c r="T22" s="15">
        <f t="shared" si="5"/>
        <v>44.2</v>
      </c>
      <c r="U22" s="15">
        <f t="shared" si="6"/>
        <v>54.6</v>
      </c>
      <c r="V22" s="15">
        <f t="shared" si="7"/>
        <v>65</v>
      </c>
      <c r="W22" s="15">
        <f t="shared" si="8"/>
        <v>52</v>
      </c>
      <c r="X22" s="15">
        <f t="shared" si="9"/>
        <v>10.4</v>
      </c>
      <c r="Y22" s="15" t="str">
        <f t="shared" si="10"/>
        <v>Sedang</v>
      </c>
    </row>
    <row r="23" spans="1:29" x14ac:dyDescent="0.25">
      <c r="A23" s="14">
        <v>15</v>
      </c>
      <c r="B23" s="15" t="s">
        <v>51</v>
      </c>
      <c r="C23" s="14">
        <v>5</v>
      </c>
      <c r="D23" s="50">
        <v>3</v>
      </c>
      <c r="E23" s="50">
        <v>3</v>
      </c>
      <c r="F23" s="50">
        <v>5</v>
      </c>
      <c r="G23" s="14">
        <v>5</v>
      </c>
      <c r="H23" s="14">
        <v>3</v>
      </c>
      <c r="I23" s="50">
        <v>3</v>
      </c>
      <c r="J23" s="14">
        <v>5</v>
      </c>
      <c r="K23" s="14">
        <v>5</v>
      </c>
      <c r="L23" s="50">
        <v>3</v>
      </c>
      <c r="M23" s="14">
        <v>5</v>
      </c>
      <c r="N23" s="14">
        <v>5</v>
      </c>
      <c r="O23" s="50">
        <v>5</v>
      </c>
      <c r="P23" s="15">
        <f t="shared" si="1"/>
        <v>55</v>
      </c>
      <c r="Q23" s="15">
        <f t="shared" si="2"/>
        <v>13</v>
      </c>
      <c r="R23" s="15">
        <f t="shared" si="3"/>
        <v>23.4</v>
      </c>
      <c r="S23" s="15">
        <f t="shared" si="4"/>
        <v>33.799999999999997</v>
      </c>
      <c r="T23" s="15">
        <f t="shared" si="5"/>
        <v>44.2</v>
      </c>
      <c r="U23" s="15">
        <f t="shared" si="6"/>
        <v>54.6</v>
      </c>
      <c r="V23" s="15">
        <f t="shared" si="7"/>
        <v>65</v>
      </c>
      <c r="W23" s="15">
        <f t="shared" si="8"/>
        <v>52</v>
      </c>
      <c r="X23" s="15">
        <f t="shared" si="9"/>
        <v>10.4</v>
      </c>
      <c r="Y23" s="15" t="str">
        <f t="shared" si="10"/>
        <v>Sangat Tinggi</v>
      </c>
    </row>
    <row r="24" spans="1:29" x14ac:dyDescent="0.25">
      <c r="A24" s="14">
        <v>16</v>
      </c>
      <c r="B24" s="15" t="s">
        <v>62</v>
      </c>
      <c r="C24" s="14">
        <v>4</v>
      </c>
      <c r="D24" s="50">
        <v>3</v>
      </c>
      <c r="E24" s="50">
        <v>3</v>
      </c>
      <c r="F24" s="50">
        <v>4</v>
      </c>
      <c r="G24" s="14">
        <v>5</v>
      </c>
      <c r="H24" s="14">
        <v>4</v>
      </c>
      <c r="I24" s="50">
        <v>2</v>
      </c>
      <c r="J24" s="14">
        <v>4</v>
      </c>
      <c r="K24" s="14">
        <v>4</v>
      </c>
      <c r="L24" s="50">
        <v>3</v>
      </c>
      <c r="M24" s="14">
        <v>4</v>
      </c>
      <c r="N24" s="14">
        <v>5</v>
      </c>
      <c r="O24" s="50">
        <v>2</v>
      </c>
      <c r="P24" s="15">
        <f t="shared" si="1"/>
        <v>47</v>
      </c>
      <c r="Q24" s="15">
        <f t="shared" si="2"/>
        <v>13</v>
      </c>
      <c r="R24" s="15">
        <f t="shared" si="3"/>
        <v>23.4</v>
      </c>
      <c r="S24" s="15">
        <f t="shared" si="4"/>
        <v>33.799999999999997</v>
      </c>
      <c r="T24" s="15">
        <f t="shared" si="5"/>
        <v>44.2</v>
      </c>
      <c r="U24" s="15">
        <f t="shared" si="6"/>
        <v>54.6</v>
      </c>
      <c r="V24" s="15">
        <f t="shared" si="7"/>
        <v>65</v>
      </c>
      <c r="W24" s="15">
        <f t="shared" si="8"/>
        <v>52</v>
      </c>
      <c r="X24" s="15">
        <f t="shared" si="9"/>
        <v>10.4</v>
      </c>
      <c r="Y24" s="15" t="str">
        <f t="shared" si="10"/>
        <v>Tinggi</v>
      </c>
    </row>
    <row r="25" spans="1:29" x14ac:dyDescent="0.25">
      <c r="A25" s="14">
        <v>17</v>
      </c>
      <c r="B25" s="15" t="s">
        <v>55</v>
      </c>
      <c r="C25" s="14">
        <v>3</v>
      </c>
      <c r="D25" s="50">
        <v>3</v>
      </c>
      <c r="E25" s="50">
        <v>3</v>
      </c>
      <c r="F25" s="50">
        <v>3</v>
      </c>
      <c r="G25" s="14">
        <v>4</v>
      </c>
      <c r="H25" s="14">
        <v>4</v>
      </c>
      <c r="I25" s="50">
        <v>2</v>
      </c>
      <c r="J25" s="14">
        <v>4</v>
      </c>
      <c r="K25" s="14">
        <v>4</v>
      </c>
      <c r="L25" s="50">
        <v>3</v>
      </c>
      <c r="M25" s="14">
        <v>3</v>
      </c>
      <c r="N25" s="14">
        <v>3</v>
      </c>
      <c r="O25" s="50">
        <v>3</v>
      </c>
      <c r="P25" s="15">
        <f t="shared" si="1"/>
        <v>42</v>
      </c>
      <c r="Q25" s="15">
        <f t="shared" si="2"/>
        <v>13</v>
      </c>
      <c r="R25" s="15">
        <f t="shared" si="3"/>
        <v>23.4</v>
      </c>
      <c r="S25" s="15">
        <f t="shared" si="4"/>
        <v>33.799999999999997</v>
      </c>
      <c r="T25" s="15">
        <f t="shared" si="5"/>
        <v>44.2</v>
      </c>
      <c r="U25" s="15">
        <f t="shared" si="6"/>
        <v>54.6</v>
      </c>
      <c r="V25" s="15">
        <f t="shared" si="7"/>
        <v>65</v>
      </c>
      <c r="W25" s="15">
        <f t="shared" si="8"/>
        <v>52</v>
      </c>
      <c r="X25" s="15">
        <f t="shared" si="9"/>
        <v>10.4</v>
      </c>
      <c r="Y25" s="15" t="str">
        <f t="shared" si="10"/>
        <v>Sedang</v>
      </c>
    </row>
    <row r="26" spans="1:29" x14ac:dyDescent="0.25">
      <c r="A26" s="14">
        <v>18</v>
      </c>
      <c r="B26" s="15" t="s">
        <v>72</v>
      </c>
      <c r="C26" s="14">
        <v>4</v>
      </c>
      <c r="D26" s="50">
        <v>1</v>
      </c>
      <c r="E26" s="50">
        <v>2</v>
      </c>
      <c r="F26" s="50">
        <v>4</v>
      </c>
      <c r="G26" s="14">
        <v>4</v>
      </c>
      <c r="H26" s="14">
        <v>3</v>
      </c>
      <c r="I26" s="50">
        <v>5</v>
      </c>
      <c r="J26" s="14">
        <v>4</v>
      </c>
      <c r="K26" s="14">
        <v>4</v>
      </c>
      <c r="L26" s="50">
        <v>1</v>
      </c>
      <c r="M26" s="14">
        <v>5</v>
      </c>
      <c r="N26" s="14">
        <v>4</v>
      </c>
      <c r="O26" s="50">
        <v>3</v>
      </c>
      <c r="P26" s="15">
        <f t="shared" si="1"/>
        <v>44</v>
      </c>
      <c r="Q26" s="15">
        <f t="shared" si="2"/>
        <v>13</v>
      </c>
      <c r="R26" s="15">
        <f t="shared" si="3"/>
        <v>23.4</v>
      </c>
      <c r="S26" s="15">
        <f t="shared" si="4"/>
        <v>33.799999999999997</v>
      </c>
      <c r="T26" s="15">
        <f t="shared" si="5"/>
        <v>44.2</v>
      </c>
      <c r="U26" s="15">
        <f t="shared" si="6"/>
        <v>54.6</v>
      </c>
      <c r="V26" s="15">
        <f t="shared" si="7"/>
        <v>65</v>
      </c>
      <c r="W26" s="15">
        <f t="shared" si="8"/>
        <v>52</v>
      </c>
      <c r="X26" s="15">
        <f t="shared" si="9"/>
        <v>10.4</v>
      </c>
      <c r="Y26" s="15" t="str">
        <f t="shared" si="10"/>
        <v>Sedang</v>
      </c>
    </row>
    <row r="27" spans="1:29" x14ac:dyDescent="0.25">
      <c r="A27" s="14">
        <v>19</v>
      </c>
      <c r="B27" s="15" t="s">
        <v>69</v>
      </c>
      <c r="C27" s="14">
        <v>5</v>
      </c>
      <c r="D27" s="50">
        <v>5</v>
      </c>
      <c r="E27" s="50">
        <v>5</v>
      </c>
      <c r="F27" s="50">
        <v>5</v>
      </c>
      <c r="G27" s="14">
        <v>5</v>
      </c>
      <c r="H27" s="14">
        <v>4</v>
      </c>
      <c r="I27" s="50">
        <v>1</v>
      </c>
      <c r="J27" s="14">
        <v>5</v>
      </c>
      <c r="K27" s="14">
        <v>5</v>
      </c>
      <c r="L27" s="50">
        <v>4</v>
      </c>
      <c r="M27" s="14">
        <v>5</v>
      </c>
      <c r="N27" s="14">
        <v>5</v>
      </c>
      <c r="O27" s="50">
        <v>3</v>
      </c>
      <c r="P27" s="15">
        <f t="shared" si="1"/>
        <v>57</v>
      </c>
      <c r="Q27" s="15">
        <f t="shared" si="2"/>
        <v>13</v>
      </c>
      <c r="R27" s="15">
        <f t="shared" si="3"/>
        <v>23.4</v>
      </c>
      <c r="S27" s="15">
        <f t="shared" si="4"/>
        <v>33.799999999999997</v>
      </c>
      <c r="T27" s="15">
        <f t="shared" si="5"/>
        <v>44.2</v>
      </c>
      <c r="U27" s="15">
        <f t="shared" si="6"/>
        <v>54.6</v>
      </c>
      <c r="V27" s="15">
        <f t="shared" si="7"/>
        <v>65</v>
      </c>
      <c r="W27" s="15">
        <f t="shared" si="8"/>
        <v>52</v>
      </c>
      <c r="X27" s="15">
        <f t="shared" si="9"/>
        <v>10.4</v>
      </c>
      <c r="Y27" s="15" t="str">
        <f t="shared" si="10"/>
        <v>Sangat Tinggi</v>
      </c>
    </row>
    <row r="28" spans="1:29" x14ac:dyDescent="0.25">
      <c r="A28" s="14">
        <v>20</v>
      </c>
      <c r="B28" s="15" t="s">
        <v>80</v>
      </c>
      <c r="C28" s="14">
        <v>4</v>
      </c>
      <c r="D28" s="50">
        <v>3</v>
      </c>
      <c r="E28" s="50">
        <v>3</v>
      </c>
      <c r="F28" s="50">
        <v>3</v>
      </c>
      <c r="G28" s="14">
        <v>4</v>
      </c>
      <c r="H28" s="14">
        <v>4</v>
      </c>
      <c r="I28" s="50">
        <v>2</v>
      </c>
      <c r="J28" s="14">
        <v>3</v>
      </c>
      <c r="K28" s="14">
        <v>4</v>
      </c>
      <c r="L28" s="50">
        <v>3</v>
      </c>
      <c r="M28" s="14">
        <v>4</v>
      </c>
      <c r="N28" s="14">
        <v>4</v>
      </c>
      <c r="O28" s="50">
        <v>3</v>
      </c>
      <c r="P28" s="15">
        <f t="shared" si="1"/>
        <v>44</v>
      </c>
      <c r="Q28" s="15">
        <f t="shared" si="2"/>
        <v>13</v>
      </c>
      <c r="R28" s="15">
        <f t="shared" si="3"/>
        <v>23.4</v>
      </c>
      <c r="S28" s="15">
        <f t="shared" si="4"/>
        <v>33.799999999999997</v>
      </c>
      <c r="T28" s="15">
        <f t="shared" si="5"/>
        <v>44.2</v>
      </c>
      <c r="U28" s="15">
        <f t="shared" si="6"/>
        <v>54.6</v>
      </c>
      <c r="V28" s="15">
        <f t="shared" si="7"/>
        <v>65</v>
      </c>
      <c r="W28" s="15">
        <f t="shared" si="8"/>
        <v>52</v>
      </c>
      <c r="X28" s="15">
        <f t="shared" si="9"/>
        <v>10.4</v>
      </c>
      <c r="Y28" s="15" t="str">
        <f t="shared" si="10"/>
        <v>Sedang</v>
      </c>
    </row>
    <row r="29" spans="1:29" x14ac:dyDescent="0.25">
      <c r="A29" s="14">
        <v>21</v>
      </c>
      <c r="B29" s="15" t="s">
        <v>76</v>
      </c>
      <c r="C29" s="14">
        <v>4</v>
      </c>
      <c r="D29" s="50">
        <v>3</v>
      </c>
      <c r="E29" s="50">
        <v>3</v>
      </c>
      <c r="F29" s="50">
        <v>3</v>
      </c>
      <c r="G29" s="14">
        <v>5</v>
      </c>
      <c r="H29" s="14">
        <v>4</v>
      </c>
      <c r="I29" s="50">
        <v>2</v>
      </c>
      <c r="J29" s="14">
        <v>4</v>
      </c>
      <c r="K29" s="14">
        <v>4</v>
      </c>
      <c r="L29" s="50">
        <v>3</v>
      </c>
      <c r="M29" s="14">
        <v>5</v>
      </c>
      <c r="N29" s="14">
        <v>5</v>
      </c>
      <c r="O29" s="50">
        <v>3</v>
      </c>
      <c r="P29" s="15">
        <f t="shared" si="1"/>
        <v>48</v>
      </c>
      <c r="Q29" s="15">
        <f t="shared" si="2"/>
        <v>13</v>
      </c>
      <c r="R29" s="15">
        <f t="shared" si="3"/>
        <v>23.4</v>
      </c>
      <c r="S29" s="15">
        <f t="shared" si="4"/>
        <v>33.799999999999997</v>
      </c>
      <c r="T29" s="15">
        <f t="shared" si="5"/>
        <v>44.2</v>
      </c>
      <c r="U29" s="15">
        <f t="shared" si="6"/>
        <v>54.6</v>
      </c>
      <c r="V29" s="15">
        <f t="shared" si="7"/>
        <v>65</v>
      </c>
      <c r="W29" s="15">
        <f t="shared" si="8"/>
        <v>52</v>
      </c>
      <c r="X29" s="15">
        <f t="shared" si="9"/>
        <v>10.4</v>
      </c>
      <c r="Y29" s="15" t="str">
        <f t="shared" si="10"/>
        <v>Tinggi</v>
      </c>
    </row>
    <row r="30" spans="1:29" x14ac:dyDescent="0.25">
      <c r="A30" s="14">
        <v>22</v>
      </c>
      <c r="B30" s="15" t="s">
        <v>66</v>
      </c>
      <c r="C30" s="14">
        <v>4</v>
      </c>
      <c r="D30" s="50">
        <v>2</v>
      </c>
      <c r="E30" s="50">
        <v>2</v>
      </c>
      <c r="F30" s="50">
        <v>3</v>
      </c>
      <c r="G30" s="14">
        <v>4</v>
      </c>
      <c r="H30" s="14">
        <v>4</v>
      </c>
      <c r="I30" s="50">
        <v>2</v>
      </c>
      <c r="J30" s="14">
        <v>4</v>
      </c>
      <c r="K30" s="14">
        <v>5</v>
      </c>
      <c r="L30" s="50">
        <v>3</v>
      </c>
      <c r="M30" s="14">
        <v>4</v>
      </c>
      <c r="N30" s="14">
        <v>4</v>
      </c>
      <c r="O30" s="50">
        <v>3</v>
      </c>
      <c r="P30" s="15">
        <f t="shared" si="1"/>
        <v>44</v>
      </c>
      <c r="Q30" s="15">
        <f t="shared" si="2"/>
        <v>13</v>
      </c>
      <c r="R30" s="15">
        <f t="shared" si="3"/>
        <v>23.4</v>
      </c>
      <c r="S30" s="15">
        <f t="shared" si="4"/>
        <v>33.799999999999997</v>
      </c>
      <c r="T30" s="15">
        <f t="shared" si="5"/>
        <v>44.2</v>
      </c>
      <c r="U30" s="15">
        <f t="shared" si="6"/>
        <v>54.6</v>
      </c>
      <c r="V30" s="15">
        <f t="shared" si="7"/>
        <v>65</v>
      </c>
      <c r="W30" s="15">
        <f t="shared" si="8"/>
        <v>52</v>
      </c>
      <c r="X30" s="15">
        <f t="shared" si="9"/>
        <v>10.4</v>
      </c>
      <c r="Y30" s="15" t="str">
        <f t="shared" si="10"/>
        <v>Sedang</v>
      </c>
    </row>
    <row r="31" spans="1:29" x14ac:dyDescent="0.25">
      <c r="A31" s="14">
        <v>23</v>
      </c>
      <c r="B31" s="15" t="s">
        <v>53</v>
      </c>
      <c r="C31" s="14">
        <v>4</v>
      </c>
      <c r="D31" s="50">
        <v>3</v>
      </c>
      <c r="E31" s="50">
        <v>3</v>
      </c>
      <c r="F31" s="50">
        <v>3</v>
      </c>
      <c r="G31" s="14">
        <v>4</v>
      </c>
      <c r="H31" s="14">
        <v>4</v>
      </c>
      <c r="I31" s="50">
        <v>2</v>
      </c>
      <c r="J31" s="14">
        <v>3</v>
      </c>
      <c r="K31" s="14">
        <v>4</v>
      </c>
      <c r="L31" s="50">
        <v>3</v>
      </c>
      <c r="M31" s="14">
        <v>4</v>
      </c>
      <c r="N31" s="14">
        <v>4</v>
      </c>
      <c r="O31" s="50">
        <v>3</v>
      </c>
      <c r="P31" s="15">
        <f t="shared" si="1"/>
        <v>44</v>
      </c>
      <c r="Q31" s="15">
        <f t="shared" si="2"/>
        <v>13</v>
      </c>
      <c r="R31" s="15">
        <f t="shared" si="3"/>
        <v>23.4</v>
      </c>
      <c r="S31" s="15">
        <f t="shared" si="4"/>
        <v>33.799999999999997</v>
      </c>
      <c r="T31" s="15">
        <f t="shared" si="5"/>
        <v>44.2</v>
      </c>
      <c r="U31" s="15">
        <f t="shared" si="6"/>
        <v>54.6</v>
      </c>
      <c r="V31" s="15">
        <f t="shared" si="7"/>
        <v>65</v>
      </c>
      <c r="W31" s="15">
        <f t="shared" si="8"/>
        <v>52</v>
      </c>
      <c r="X31" s="15">
        <f t="shared" si="9"/>
        <v>10.4</v>
      </c>
      <c r="Y31" s="15" t="str">
        <f t="shared" si="10"/>
        <v>Sedang</v>
      </c>
    </row>
    <row r="32" spans="1:29" x14ac:dyDescent="0.25">
      <c r="A32" s="14">
        <v>24</v>
      </c>
      <c r="B32" s="15" t="s">
        <v>68</v>
      </c>
      <c r="C32" s="14">
        <v>5</v>
      </c>
      <c r="D32" s="50">
        <v>4</v>
      </c>
      <c r="E32" s="50">
        <v>4</v>
      </c>
      <c r="F32" s="50">
        <v>5</v>
      </c>
      <c r="G32" s="14">
        <v>5</v>
      </c>
      <c r="H32" s="14">
        <v>3</v>
      </c>
      <c r="I32" s="50">
        <v>5</v>
      </c>
      <c r="J32" s="14">
        <v>5</v>
      </c>
      <c r="K32" s="14">
        <v>4</v>
      </c>
      <c r="L32" s="50">
        <v>4</v>
      </c>
      <c r="M32" s="14">
        <v>4</v>
      </c>
      <c r="N32" s="14">
        <v>4</v>
      </c>
      <c r="O32" s="50">
        <v>4</v>
      </c>
      <c r="P32" s="15">
        <f t="shared" si="1"/>
        <v>56</v>
      </c>
      <c r="Q32" s="15">
        <f t="shared" si="2"/>
        <v>13</v>
      </c>
      <c r="R32" s="15">
        <f t="shared" si="3"/>
        <v>23.4</v>
      </c>
      <c r="S32" s="15">
        <f t="shared" si="4"/>
        <v>33.799999999999997</v>
      </c>
      <c r="T32" s="15">
        <f t="shared" si="5"/>
        <v>44.2</v>
      </c>
      <c r="U32" s="15">
        <f t="shared" si="6"/>
        <v>54.6</v>
      </c>
      <c r="V32" s="15">
        <f t="shared" si="7"/>
        <v>65</v>
      </c>
      <c r="W32" s="15">
        <f t="shared" si="8"/>
        <v>52</v>
      </c>
      <c r="X32" s="15">
        <f t="shared" si="9"/>
        <v>10.4</v>
      </c>
      <c r="Y32" s="15" t="str">
        <f t="shared" si="10"/>
        <v>Sangat Tinggi</v>
      </c>
    </row>
    <row r="33" spans="1:25" x14ac:dyDescent="0.25">
      <c r="A33" s="14">
        <v>25</v>
      </c>
      <c r="B33" s="15" t="s">
        <v>57</v>
      </c>
      <c r="C33" s="14">
        <v>4</v>
      </c>
      <c r="D33" s="50">
        <v>3</v>
      </c>
      <c r="E33" s="50">
        <v>2</v>
      </c>
      <c r="F33" s="50">
        <v>4</v>
      </c>
      <c r="G33" s="14">
        <v>4</v>
      </c>
      <c r="H33" s="14">
        <v>3</v>
      </c>
      <c r="I33" s="50">
        <v>3</v>
      </c>
      <c r="J33" s="14">
        <v>4</v>
      </c>
      <c r="K33" s="14">
        <v>4</v>
      </c>
      <c r="L33" s="50">
        <v>3</v>
      </c>
      <c r="M33" s="14">
        <v>4</v>
      </c>
      <c r="N33" s="14">
        <v>4</v>
      </c>
      <c r="O33" s="50">
        <v>4</v>
      </c>
      <c r="P33" s="15">
        <f t="shared" si="1"/>
        <v>46</v>
      </c>
      <c r="Q33" s="15">
        <f t="shared" si="2"/>
        <v>13</v>
      </c>
      <c r="R33" s="15">
        <f t="shared" si="3"/>
        <v>23.4</v>
      </c>
      <c r="S33" s="15">
        <f t="shared" si="4"/>
        <v>33.799999999999997</v>
      </c>
      <c r="T33" s="15">
        <f t="shared" si="5"/>
        <v>44.2</v>
      </c>
      <c r="U33" s="15">
        <f t="shared" si="6"/>
        <v>54.6</v>
      </c>
      <c r="V33" s="15">
        <f t="shared" si="7"/>
        <v>65</v>
      </c>
      <c r="W33" s="15">
        <f t="shared" si="8"/>
        <v>52</v>
      </c>
      <c r="X33" s="15">
        <f t="shared" si="9"/>
        <v>10.4</v>
      </c>
      <c r="Y33" s="15" t="str">
        <f t="shared" si="10"/>
        <v>Tinggi</v>
      </c>
    </row>
    <row r="34" spans="1:25" x14ac:dyDescent="0.25">
      <c r="A34" s="14">
        <v>26</v>
      </c>
      <c r="B34" s="15" t="s">
        <v>67</v>
      </c>
      <c r="C34" s="14">
        <v>4</v>
      </c>
      <c r="D34" s="50">
        <v>3</v>
      </c>
      <c r="E34" s="50">
        <v>3</v>
      </c>
      <c r="F34" s="50">
        <v>4</v>
      </c>
      <c r="G34" s="14">
        <v>4</v>
      </c>
      <c r="H34" s="14">
        <v>4</v>
      </c>
      <c r="I34" s="50">
        <v>2</v>
      </c>
      <c r="J34" s="14">
        <v>4</v>
      </c>
      <c r="K34" s="14">
        <v>4</v>
      </c>
      <c r="L34" s="50">
        <v>3</v>
      </c>
      <c r="M34" s="14">
        <v>4</v>
      </c>
      <c r="N34" s="14">
        <v>4</v>
      </c>
      <c r="O34" s="50">
        <v>3</v>
      </c>
      <c r="P34" s="15">
        <f t="shared" si="1"/>
        <v>46</v>
      </c>
      <c r="Q34" s="15">
        <f t="shared" si="2"/>
        <v>13</v>
      </c>
      <c r="R34" s="15">
        <f t="shared" si="3"/>
        <v>23.4</v>
      </c>
      <c r="S34" s="15">
        <f t="shared" si="4"/>
        <v>33.799999999999997</v>
      </c>
      <c r="T34" s="15">
        <f t="shared" si="5"/>
        <v>44.2</v>
      </c>
      <c r="U34" s="15">
        <f t="shared" si="6"/>
        <v>54.6</v>
      </c>
      <c r="V34" s="15">
        <f t="shared" si="7"/>
        <v>65</v>
      </c>
      <c r="W34" s="15">
        <f t="shared" si="8"/>
        <v>52</v>
      </c>
      <c r="X34" s="15">
        <f t="shared" si="9"/>
        <v>10.4</v>
      </c>
      <c r="Y34" s="15" t="str">
        <f t="shared" si="10"/>
        <v>Tinggi</v>
      </c>
    </row>
    <row r="35" spans="1:25" x14ac:dyDescent="0.25">
      <c r="A35" s="14">
        <v>27</v>
      </c>
      <c r="B35" s="15" t="s">
        <v>61</v>
      </c>
      <c r="C35" s="14">
        <v>5</v>
      </c>
      <c r="D35" s="50">
        <v>4</v>
      </c>
      <c r="E35" s="50">
        <v>2</v>
      </c>
      <c r="F35" s="50">
        <v>5</v>
      </c>
      <c r="G35" s="14">
        <v>5</v>
      </c>
      <c r="H35" s="14">
        <v>4</v>
      </c>
      <c r="I35" s="50">
        <v>1</v>
      </c>
      <c r="J35" s="14">
        <v>5</v>
      </c>
      <c r="K35" s="14">
        <v>5</v>
      </c>
      <c r="L35" s="50">
        <v>4</v>
      </c>
      <c r="M35" s="14">
        <v>5</v>
      </c>
      <c r="N35" s="14">
        <v>5</v>
      </c>
      <c r="O35" s="50">
        <v>4</v>
      </c>
      <c r="P35" s="15">
        <f t="shared" si="1"/>
        <v>54</v>
      </c>
      <c r="Q35" s="15">
        <f t="shared" si="2"/>
        <v>13</v>
      </c>
      <c r="R35" s="15">
        <f t="shared" si="3"/>
        <v>23.4</v>
      </c>
      <c r="S35" s="15">
        <f t="shared" si="4"/>
        <v>33.799999999999997</v>
      </c>
      <c r="T35" s="15">
        <f t="shared" si="5"/>
        <v>44.2</v>
      </c>
      <c r="U35" s="15">
        <f t="shared" si="6"/>
        <v>54.6</v>
      </c>
      <c r="V35" s="15">
        <f t="shared" si="7"/>
        <v>65</v>
      </c>
      <c r="W35" s="15">
        <f t="shared" si="8"/>
        <v>52</v>
      </c>
      <c r="X35" s="15">
        <f t="shared" si="9"/>
        <v>10.4</v>
      </c>
      <c r="Y35" s="15" t="str">
        <f t="shared" si="10"/>
        <v>Tinggi</v>
      </c>
    </row>
    <row r="36" spans="1:25" x14ac:dyDescent="0.25">
      <c r="A36" s="14">
        <v>28</v>
      </c>
      <c r="B36" s="15" t="s">
        <v>52</v>
      </c>
      <c r="C36" s="14">
        <v>5</v>
      </c>
      <c r="D36" s="50">
        <v>4</v>
      </c>
      <c r="E36" s="50">
        <v>3</v>
      </c>
      <c r="F36" s="50">
        <v>5</v>
      </c>
      <c r="G36" s="14">
        <v>5</v>
      </c>
      <c r="H36" s="14">
        <v>3</v>
      </c>
      <c r="I36" s="50">
        <v>5</v>
      </c>
      <c r="J36" s="14">
        <v>5</v>
      </c>
      <c r="K36" s="14">
        <v>4</v>
      </c>
      <c r="L36" s="50">
        <v>4</v>
      </c>
      <c r="M36" s="14">
        <v>4</v>
      </c>
      <c r="N36" s="14">
        <v>4</v>
      </c>
      <c r="O36" s="50">
        <v>3</v>
      </c>
      <c r="P36" s="15">
        <f t="shared" si="1"/>
        <v>54</v>
      </c>
      <c r="Q36" s="15">
        <f t="shared" si="2"/>
        <v>13</v>
      </c>
      <c r="R36" s="15">
        <f t="shared" si="3"/>
        <v>23.4</v>
      </c>
      <c r="S36" s="15">
        <f t="shared" si="4"/>
        <v>33.799999999999997</v>
      </c>
      <c r="T36" s="15">
        <f t="shared" si="5"/>
        <v>44.2</v>
      </c>
      <c r="U36" s="15">
        <f t="shared" si="6"/>
        <v>54.6</v>
      </c>
      <c r="V36" s="15">
        <f t="shared" si="7"/>
        <v>65</v>
      </c>
      <c r="W36" s="15">
        <f t="shared" si="8"/>
        <v>52</v>
      </c>
      <c r="X36" s="15">
        <f t="shared" si="9"/>
        <v>10.4</v>
      </c>
      <c r="Y36" s="15" t="str">
        <f t="shared" si="10"/>
        <v>Tinggi</v>
      </c>
    </row>
    <row r="37" spans="1:25" x14ac:dyDescent="0.25">
      <c r="A37" s="14">
        <v>29</v>
      </c>
      <c r="B37" s="15" t="s">
        <v>58</v>
      </c>
      <c r="C37" s="14">
        <v>5</v>
      </c>
      <c r="D37" s="50">
        <v>2</v>
      </c>
      <c r="E37" s="50">
        <v>2</v>
      </c>
      <c r="F37" s="50">
        <v>5</v>
      </c>
      <c r="G37" s="14">
        <v>4</v>
      </c>
      <c r="H37" s="14">
        <v>5</v>
      </c>
      <c r="I37" s="50">
        <v>5</v>
      </c>
      <c r="J37" s="14">
        <v>5</v>
      </c>
      <c r="K37" s="14">
        <v>5</v>
      </c>
      <c r="L37" s="50">
        <v>2</v>
      </c>
      <c r="M37" s="14">
        <v>5</v>
      </c>
      <c r="N37" s="14">
        <v>5</v>
      </c>
      <c r="O37" s="50">
        <v>5</v>
      </c>
      <c r="P37" s="15">
        <f t="shared" si="1"/>
        <v>55</v>
      </c>
      <c r="Q37" s="15">
        <f t="shared" si="2"/>
        <v>13</v>
      </c>
      <c r="R37" s="15">
        <f t="shared" si="3"/>
        <v>23.4</v>
      </c>
      <c r="S37" s="15">
        <f t="shared" si="4"/>
        <v>33.799999999999997</v>
      </c>
      <c r="T37" s="15">
        <f t="shared" si="5"/>
        <v>44.2</v>
      </c>
      <c r="U37" s="15">
        <f t="shared" si="6"/>
        <v>54.6</v>
      </c>
      <c r="V37" s="15">
        <f t="shared" si="7"/>
        <v>65</v>
      </c>
      <c r="W37" s="15">
        <f t="shared" si="8"/>
        <v>52</v>
      </c>
      <c r="X37" s="15">
        <f t="shared" si="9"/>
        <v>10.4</v>
      </c>
      <c r="Y37" s="15" t="str">
        <f t="shared" si="10"/>
        <v>Sangat Tinggi</v>
      </c>
    </row>
    <row r="38" spans="1:25" x14ac:dyDescent="0.25">
      <c r="A38" s="14">
        <v>30</v>
      </c>
      <c r="B38" s="15" t="s">
        <v>59</v>
      </c>
      <c r="C38" s="14">
        <v>4</v>
      </c>
      <c r="D38" s="50">
        <v>3</v>
      </c>
      <c r="E38" s="50">
        <v>3</v>
      </c>
      <c r="F38" s="50">
        <v>4</v>
      </c>
      <c r="G38" s="14">
        <v>5</v>
      </c>
      <c r="H38" s="14">
        <v>4</v>
      </c>
      <c r="I38" s="50">
        <v>2</v>
      </c>
      <c r="J38" s="14">
        <v>4</v>
      </c>
      <c r="K38" s="14">
        <v>4</v>
      </c>
      <c r="L38" s="50">
        <v>3</v>
      </c>
      <c r="M38" s="14">
        <v>4</v>
      </c>
      <c r="N38" s="14">
        <v>5</v>
      </c>
      <c r="O38" s="50">
        <v>3</v>
      </c>
      <c r="P38" s="15">
        <f t="shared" si="1"/>
        <v>48</v>
      </c>
      <c r="Q38" s="15">
        <f t="shared" si="2"/>
        <v>13</v>
      </c>
      <c r="R38" s="15">
        <f t="shared" si="3"/>
        <v>23.4</v>
      </c>
      <c r="S38" s="15">
        <f t="shared" si="4"/>
        <v>33.799999999999997</v>
      </c>
      <c r="T38" s="15">
        <f t="shared" si="5"/>
        <v>44.2</v>
      </c>
      <c r="U38" s="15">
        <f t="shared" si="6"/>
        <v>54.6</v>
      </c>
      <c r="V38" s="15">
        <f t="shared" si="7"/>
        <v>65</v>
      </c>
      <c r="W38" s="15">
        <f t="shared" si="8"/>
        <v>52</v>
      </c>
      <c r="X38" s="15">
        <f t="shared" si="9"/>
        <v>10.4</v>
      </c>
      <c r="Y38" s="15" t="str">
        <f t="shared" si="10"/>
        <v>Tinggi</v>
      </c>
    </row>
    <row r="39" spans="1:25" x14ac:dyDescent="0.25">
      <c r="A39" s="14">
        <v>31</v>
      </c>
      <c r="B39" s="15" t="s">
        <v>54</v>
      </c>
      <c r="C39" s="14">
        <v>4</v>
      </c>
      <c r="D39" s="50">
        <v>4</v>
      </c>
      <c r="E39" s="50">
        <v>4</v>
      </c>
      <c r="F39" s="50">
        <v>4</v>
      </c>
      <c r="G39" s="14">
        <v>4</v>
      </c>
      <c r="H39" s="14">
        <v>4</v>
      </c>
      <c r="I39" s="50">
        <v>3</v>
      </c>
      <c r="J39" s="14">
        <v>4</v>
      </c>
      <c r="K39" s="14">
        <v>4</v>
      </c>
      <c r="L39" s="50">
        <v>3</v>
      </c>
      <c r="M39" s="14">
        <v>4</v>
      </c>
      <c r="N39" s="14">
        <v>4</v>
      </c>
      <c r="O39" s="50">
        <v>4</v>
      </c>
      <c r="P39" s="15">
        <f t="shared" si="1"/>
        <v>50</v>
      </c>
      <c r="Q39" s="15">
        <f t="shared" si="2"/>
        <v>13</v>
      </c>
      <c r="R39" s="15">
        <f t="shared" si="3"/>
        <v>23.4</v>
      </c>
      <c r="S39" s="15">
        <f t="shared" si="4"/>
        <v>33.799999999999997</v>
      </c>
      <c r="T39" s="15">
        <f t="shared" si="5"/>
        <v>44.2</v>
      </c>
      <c r="U39" s="15">
        <f t="shared" si="6"/>
        <v>54.6</v>
      </c>
      <c r="V39" s="15">
        <f t="shared" si="7"/>
        <v>65</v>
      </c>
      <c r="W39" s="15">
        <f t="shared" si="8"/>
        <v>52</v>
      </c>
      <c r="X39" s="15">
        <f t="shared" si="9"/>
        <v>10.4</v>
      </c>
      <c r="Y39" s="15" t="str">
        <f t="shared" si="10"/>
        <v>Tinggi</v>
      </c>
    </row>
    <row r="40" spans="1:25" x14ac:dyDescent="0.25">
      <c r="A40" s="14">
        <v>32</v>
      </c>
      <c r="B40" s="15" t="s">
        <v>60</v>
      </c>
      <c r="C40" s="14">
        <v>5</v>
      </c>
      <c r="D40" s="50">
        <v>4</v>
      </c>
      <c r="E40" s="50">
        <v>4</v>
      </c>
      <c r="F40" s="50">
        <v>5</v>
      </c>
      <c r="G40" s="14">
        <v>4</v>
      </c>
      <c r="H40" s="14">
        <v>3</v>
      </c>
      <c r="I40" s="50">
        <v>5</v>
      </c>
      <c r="J40" s="14">
        <v>4</v>
      </c>
      <c r="K40" s="14">
        <v>5</v>
      </c>
      <c r="L40" s="50">
        <v>2</v>
      </c>
      <c r="M40" s="14">
        <v>5</v>
      </c>
      <c r="N40" s="14">
        <v>5</v>
      </c>
      <c r="O40" s="50">
        <v>5</v>
      </c>
      <c r="P40" s="15">
        <f t="shared" ref="P40:P43" si="12">SUM(C40:O40)</f>
        <v>56</v>
      </c>
      <c r="Q40" s="15">
        <f t="shared" si="2"/>
        <v>13</v>
      </c>
      <c r="R40" s="15">
        <f t="shared" ref="R40:R43" si="13">Q40+X40</f>
        <v>23.4</v>
      </c>
      <c r="S40" s="15">
        <f t="shared" ref="S40:S43" si="14">Q40+(2*X40)</f>
        <v>33.799999999999997</v>
      </c>
      <c r="T40" s="15">
        <f t="shared" ref="T40:T43" si="15">Q40+(3*X40)</f>
        <v>44.2</v>
      </c>
      <c r="U40" s="15">
        <f t="shared" ref="U40:U43" si="16">Q40+(4*X40)</f>
        <v>54.6</v>
      </c>
      <c r="V40" s="15">
        <f t="shared" si="7"/>
        <v>65</v>
      </c>
      <c r="W40" s="15">
        <f t="shared" ref="W40:W43" si="17">V40-Q40</f>
        <v>52</v>
      </c>
      <c r="X40" s="15">
        <f t="shared" ref="X40:X43" si="18">W40/5</f>
        <v>10.4</v>
      </c>
      <c r="Y40" s="15" t="str">
        <f t="shared" ref="Y40:Y43" si="19">VLOOKUP(P40,$AA$7:$AC$11,2,TRUE)</f>
        <v>Sangat Tinggi</v>
      </c>
    </row>
    <row r="41" spans="1:25" x14ac:dyDescent="0.25">
      <c r="A41" s="14">
        <v>33</v>
      </c>
      <c r="B41" s="15" t="s">
        <v>99</v>
      </c>
      <c r="C41" s="14">
        <v>4</v>
      </c>
      <c r="D41" s="50">
        <v>2</v>
      </c>
      <c r="E41" s="50">
        <v>2</v>
      </c>
      <c r="F41" s="50">
        <v>4</v>
      </c>
      <c r="G41" s="14">
        <v>4</v>
      </c>
      <c r="H41" s="14">
        <v>2</v>
      </c>
      <c r="I41" s="50">
        <v>4</v>
      </c>
      <c r="J41" s="14">
        <v>4</v>
      </c>
      <c r="K41" s="14">
        <v>4</v>
      </c>
      <c r="L41" s="50">
        <v>3</v>
      </c>
      <c r="M41" s="14">
        <v>4</v>
      </c>
      <c r="N41" s="14">
        <v>4</v>
      </c>
      <c r="O41" s="50">
        <v>4</v>
      </c>
      <c r="P41" s="15">
        <f t="shared" si="12"/>
        <v>45</v>
      </c>
      <c r="Q41" s="15">
        <f t="shared" si="2"/>
        <v>13</v>
      </c>
      <c r="R41" s="15">
        <f t="shared" si="13"/>
        <v>23.4</v>
      </c>
      <c r="S41" s="15">
        <f t="shared" si="14"/>
        <v>33.799999999999997</v>
      </c>
      <c r="T41" s="15">
        <f t="shared" si="15"/>
        <v>44.2</v>
      </c>
      <c r="U41" s="15">
        <f t="shared" si="16"/>
        <v>54.6</v>
      </c>
      <c r="V41" s="15">
        <f t="shared" si="7"/>
        <v>65</v>
      </c>
      <c r="W41" s="15">
        <f t="shared" si="17"/>
        <v>52</v>
      </c>
      <c r="X41" s="15">
        <f t="shared" si="18"/>
        <v>10.4</v>
      </c>
      <c r="Y41" s="15" t="str">
        <f t="shared" si="19"/>
        <v>Tinggi</v>
      </c>
    </row>
    <row r="42" spans="1:25" x14ac:dyDescent="0.25">
      <c r="A42" s="14">
        <v>34</v>
      </c>
      <c r="B42" s="15" t="s">
        <v>100</v>
      </c>
      <c r="C42" s="14">
        <v>5</v>
      </c>
      <c r="D42" s="50">
        <v>4</v>
      </c>
      <c r="E42" s="50">
        <v>4</v>
      </c>
      <c r="F42" s="50">
        <v>5</v>
      </c>
      <c r="G42" s="14">
        <v>5</v>
      </c>
      <c r="H42" s="14">
        <v>3</v>
      </c>
      <c r="I42" s="50">
        <v>5</v>
      </c>
      <c r="J42" s="14">
        <v>5</v>
      </c>
      <c r="K42" s="14">
        <v>4</v>
      </c>
      <c r="L42" s="50">
        <v>2</v>
      </c>
      <c r="M42" s="14">
        <v>4</v>
      </c>
      <c r="N42" s="14">
        <v>4</v>
      </c>
      <c r="O42" s="50">
        <v>3</v>
      </c>
      <c r="P42" s="15">
        <f t="shared" si="12"/>
        <v>53</v>
      </c>
      <c r="Q42" s="15">
        <f t="shared" si="2"/>
        <v>13</v>
      </c>
      <c r="R42" s="15">
        <f t="shared" si="13"/>
        <v>23.4</v>
      </c>
      <c r="S42" s="15">
        <f t="shared" si="14"/>
        <v>33.799999999999997</v>
      </c>
      <c r="T42" s="15">
        <f t="shared" si="15"/>
        <v>44.2</v>
      </c>
      <c r="U42" s="15">
        <f t="shared" si="16"/>
        <v>54.6</v>
      </c>
      <c r="V42" s="15">
        <f t="shared" si="7"/>
        <v>65</v>
      </c>
      <c r="W42" s="15">
        <f t="shared" si="17"/>
        <v>52</v>
      </c>
      <c r="X42" s="15">
        <f t="shared" si="18"/>
        <v>10.4</v>
      </c>
      <c r="Y42" s="15" t="str">
        <f t="shared" si="19"/>
        <v>Tinggi</v>
      </c>
    </row>
    <row r="43" spans="1:25" x14ac:dyDescent="0.25">
      <c r="A43" s="14">
        <v>35</v>
      </c>
      <c r="B43" s="15" t="s">
        <v>101</v>
      </c>
      <c r="C43" s="14">
        <v>4</v>
      </c>
      <c r="D43" s="50">
        <v>3</v>
      </c>
      <c r="E43" s="50">
        <v>3</v>
      </c>
      <c r="F43" s="50">
        <v>5</v>
      </c>
      <c r="G43" s="14">
        <v>4</v>
      </c>
      <c r="H43" s="14">
        <v>4</v>
      </c>
      <c r="I43" s="50">
        <v>2</v>
      </c>
      <c r="J43" s="14">
        <v>4</v>
      </c>
      <c r="K43" s="14">
        <v>5</v>
      </c>
      <c r="L43" s="50">
        <v>2</v>
      </c>
      <c r="M43" s="14">
        <v>4</v>
      </c>
      <c r="N43" s="14">
        <v>5</v>
      </c>
      <c r="O43" s="50">
        <v>2</v>
      </c>
      <c r="P43" s="15">
        <f t="shared" si="12"/>
        <v>47</v>
      </c>
      <c r="Q43" s="15">
        <f t="shared" si="2"/>
        <v>13</v>
      </c>
      <c r="R43" s="15">
        <f t="shared" si="13"/>
        <v>23.4</v>
      </c>
      <c r="S43" s="15">
        <f t="shared" si="14"/>
        <v>33.799999999999997</v>
      </c>
      <c r="T43" s="15">
        <f t="shared" si="15"/>
        <v>44.2</v>
      </c>
      <c r="U43" s="15">
        <f t="shared" si="16"/>
        <v>54.6</v>
      </c>
      <c r="V43" s="15">
        <f t="shared" si="7"/>
        <v>65</v>
      </c>
      <c r="W43" s="15">
        <f t="shared" si="17"/>
        <v>52</v>
      </c>
      <c r="X43" s="15">
        <f t="shared" si="18"/>
        <v>10.4</v>
      </c>
      <c r="Y43" s="15" t="str">
        <f t="shared" si="19"/>
        <v>Tinggi</v>
      </c>
    </row>
    <row r="44" spans="1:25" ht="30" customHeight="1" x14ac:dyDescent="0.25">
      <c r="A44" s="115" t="s">
        <v>83</v>
      </c>
      <c r="B44" s="117"/>
      <c r="C44" s="27">
        <f t="shared" ref="C44:P44" si="20">SUM(C9:C43)</f>
        <v>151</v>
      </c>
      <c r="D44" s="59">
        <f t="shared" si="20"/>
        <v>109</v>
      </c>
      <c r="E44" s="59">
        <f t="shared" si="20"/>
        <v>107</v>
      </c>
      <c r="F44" s="59">
        <f t="shared" si="20"/>
        <v>142</v>
      </c>
      <c r="G44" s="27">
        <f t="shared" si="20"/>
        <v>156</v>
      </c>
      <c r="H44" s="27">
        <f t="shared" si="20"/>
        <v>122</v>
      </c>
      <c r="I44" s="59">
        <f t="shared" si="20"/>
        <v>101</v>
      </c>
      <c r="J44" s="27">
        <f t="shared" si="20"/>
        <v>146</v>
      </c>
      <c r="K44" s="27">
        <f t="shared" si="20"/>
        <v>147</v>
      </c>
      <c r="L44" s="59">
        <f t="shared" si="20"/>
        <v>100</v>
      </c>
      <c r="M44" s="27">
        <f t="shared" si="20"/>
        <v>145</v>
      </c>
      <c r="N44" s="27">
        <f t="shared" si="20"/>
        <v>148</v>
      </c>
      <c r="O44" s="59">
        <f t="shared" si="20"/>
        <v>118</v>
      </c>
      <c r="P44" s="27">
        <f t="shared" si="20"/>
        <v>1692</v>
      </c>
      <c r="Q44" s="22">
        <f>13*32*1</f>
        <v>416</v>
      </c>
      <c r="R44" s="20">
        <f t="shared" si="3"/>
        <v>748.8</v>
      </c>
      <c r="S44" s="20">
        <f t="shared" si="4"/>
        <v>1081.5999999999999</v>
      </c>
      <c r="T44" s="20">
        <f t="shared" si="5"/>
        <v>1414.4</v>
      </c>
      <c r="U44" s="20">
        <f t="shared" si="6"/>
        <v>1747.2</v>
      </c>
      <c r="V44" s="22">
        <f>13*32*5</f>
        <v>2080</v>
      </c>
      <c r="W44" s="20">
        <f t="shared" si="8"/>
        <v>1664</v>
      </c>
      <c r="X44" s="20">
        <f t="shared" si="9"/>
        <v>332.8</v>
      </c>
      <c r="Y44" s="20" t="str">
        <f>VLOOKUP(P44,$AA$15:$AC$19,2,TRUE)</f>
        <v>Tinggi</v>
      </c>
    </row>
    <row r="46" spans="1:25" x14ac:dyDescent="0.25">
      <c r="B46" s="19">
        <v>5</v>
      </c>
      <c r="C46" s="19">
        <f>COUNTIF(C9:C43,"5")</f>
        <v>14</v>
      </c>
      <c r="D46" s="19">
        <f t="shared" ref="D46:O46" si="21">COUNTIF(D9:D43,"5")</f>
        <v>1</v>
      </c>
      <c r="E46" s="19">
        <f t="shared" si="21"/>
        <v>1</v>
      </c>
      <c r="F46" s="19">
        <f t="shared" si="21"/>
        <v>13</v>
      </c>
      <c r="G46" s="19">
        <f t="shared" si="21"/>
        <v>17</v>
      </c>
      <c r="H46" s="19">
        <f t="shared" si="21"/>
        <v>1</v>
      </c>
      <c r="I46" s="19">
        <f t="shared" si="21"/>
        <v>7</v>
      </c>
      <c r="J46" s="19">
        <f t="shared" si="21"/>
        <v>10</v>
      </c>
      <c r="K46" s="19">
        <f t="shared" si="21"/>
        <v>10</v>
      </c>
      <c r="L46" s="19">
        <f t="shared" si="21"/>
        <v>0</v>
      </c>
      <c r="M46" s="19">
        <f t="shared" si="21"/>
        <v>7</v>
      </c>
      <c r="N46" s="19">
        <f t="shared" si="21"/>
        <v>10</v>
      </c>
      <c r="O46" s="19">
        <f t="shared" si="21"/>
        <v>6</v>
      </c>
      <c r="P46" s="19"/>
      <c r="Q46" s="19"/>
    </row>
    <row r="47" spans="1:25" x14ac:dyDescent="0.25">
      <c r="B47" s="19">
        <v>4</v>
      </c>
      <c r="C47" s="19">
        <f>COUNTIF(C9:C43,"4")</f>
        <v>19</v>
      </c>
      <c r="D47" s="19">
        <f t="shared" ref="D47:O47" si="22">COUNTIF(D9:D43,"4")</f>
        <v>12</v>
      </c>
      <c r="E47" s="19">
        <f t="shared" si="22"/>
        <v>9</v>
      </c>
      <c r="F47" s="19">
        <f t="shared" si="22"/>
        <v>12</v>
      </c>
      <c r="G47" s="19">
        <f t="shared" si="22"/>
        <v>17</v>
      </c>
      <c r="H47" s="19">
        <f t="shared" si="22"/>
        <v>17</v>
      </c>
      <c r="I47" s="19">
        <f t="shared" si="22"/>
        <v>1</v>
      </c>
      <c r="J47" s="19">
        <f t="shared" si="22"/>
        <v>21</v>
      </c>
      <c r="K47" s="19">
        <f t="shared" si="22"/>
        <v>23</v>
      </c>
      <c r="L47" s="19">
        <f t="shared" si="22"/>
        <v>5</v>
      </c>
      <c r="M47" s="19">
        <f t="shared" si="22"/>
        <v>26</v>
      </c>
      <c r="N47" s="19">
        <f t="shared" si="22"/>
        <v>23</v>
      </c>
      <c r="O47" s="19">
        <f t="shared" si="22"/>
        <v>5</v>
      </c>
      <c r="P47" s="19"/>
      <c r="Q47" s="19"/>
    </row>
    <row r="48" spans="1:25" x14ac:dyDescent="0.25">
      <c r="B48" s="19">
        <v>3</v>
      </c>
      <c r="C48" s="19">
        <f>COUNTIF(C9:C43,"3")</f>
        <v>1</v>
      </c>
      <c r="D48" s="19">
        <f t="shared" ref="D48:O48" si="23">COUNTIF(D9:D43,"3")</f>
        <v>14</v>
      </c>
      <c r="E48" s="19">
        <f t="shared" si="23"/>
        <v>17</v>
      </c>
      <c r="F48" s="19">
        <f t="shared" si="23"/>
        <v>9</v>
      </c>
      <c r="G48" s="19">
        <f t="shared" si="23"/>
        <v>1</v>
      </c>
      <c r="H48" s="19">
        <f t="shared" si="23"/>
        <v>15</v>
      </c>
      <c r="I48" s="19">
        <f t="shared" si="23"/>
        <v>12</v>
      </c>
      <c r="J48" s="19">
        <f t="shared" si="23"/>
        <v>4</v>
      </c>
      <c r="K48" s="19">
        <f t="shared" si="23"/>
        <v>1</v>
      </c>
      <c r="L48" s="19">
        <f t="shared" si="23"/>
        <v>21</v>
      </c>
      <c r="M48" s="19">
        <f t="shared" si="23"/>
        <v>2</v>
      </c>
      <c r="N48" s="19">
        <f t="shared" si="23"/>
        <v>2</v>
      </c>
      <c r="O48" s="19">
        <f t="shared" si="23"/>
        <v>20</v>
      </c>
      <c r="P48" s="19"/>
      <c r="Q48" s="19"/>
    </row>
    <row r="49" spans="2:17" x14ac:dyDescent="0.25">
      <c r="B49" s="19">
        <v>2</v>
      </c>
      <c r="C49" s="19">
        <f>COUNTIF(C9:C43,"2")</f>
        <v>1</v>
      </c>
      <c r="D49" s="19">
        <f t="shared" ref="D49:O49" si="24">COUNTIF(D9:D43,"2")</f>
        <v>6</v>
      </c>
      <c r="E49" s="19">
        <f t="shared" si="24"/>
        <v>7</v>
      </c>
      <c r="F49" s="19">
        <f t="shared" si="24"/>
        <v>1</v>
      </c>
      <c r="G49" s="19">
        <f t="shared" si="24"/>
        <v>0</v>
      </c>
      <c r="H49" s="19">
        <f t="shared" si="24"/>
        <v>2</v>
      </c>
      <c r="I49" s="19">
        <f t="shared" si="24"/>
        <v>11</v>
      </c>
      <c r="J49" s="19">
        <f t="shared" si="24"/>
        <v>0</v>
      </c>
      <c r="K49" s="19">
        <f t="shared" si="24"/>
        <v>1</v>
      </c>
      <c r="L49" s="19">
        <f t="shared" si="24"/>
        <v>8</v>
      </c>
      <c r="M49" s="19">
        <f t="shared" si="24"/>
        <v>0</v>
      </c>
      <c r="N49" s="19">
        <f t="shared" si="24"/>
        <v>0</v>
      </c>
      <c r="O49" s="19">
        <f t="shared" si="24"/>
        <v>4</v>
      </c>
      <c r="P49" s="19"/>
      <c r="Q49" s="19"/>
    </row>
    <row r="50" spans="2:17" x14ac:dyDescent="0.25">
      <c r="B50" s="19">
        <v>1</v>
      </c>
      <c r="C50" s="19">
        <f>COUNTIF(C9:C43,"1")</f>
        <v>0</v>
      </c>
      <c r="D50" s="19">
        <f t="shared" ref="D50:O50" si="25">COUNTIF(D9:D43,"1")</f>
        <v>2</v>
      </c>
      <c r="E50" s="19">
        <f t="shared" si="25"/>
        <v>1</v>
      </c>
      <c r="F50" s="19">
        <f t="shared" si="25"/>
        <v>0</v>
      </c>
      <c r="G50" s="19">
        <f t="shared" si="25"/>
        <v>0</v>
      </c>
      <c r="H50" s="19">
        <f t="shared" si="25"/>
        <v>0</v>
      </c>
      <c r="I50" s="19">
        <f t="shared" si="25"/>
        <v>4</v>
      </c>
      <c r="J50" s="19">
        <f t="shared" si="25"/>
        <v>0</v>
      </c>
      <c r="K50" s="19">
        <f t="shared" si="25"/>
        <v>0</v>
      </c>
      <c r="L50" s="19">
        <f t="shared" si="25"/>
        <v>1</v>
      </c>
      <c r="M50" s="19">
        <f t="shared" si="25"/>
        <v>0</v>
      </c>
      <c r="N50" s="19">
        <f t="shared" si="25"/>
        <v>0</v>
      </c>
      <c r="O50" s="19">
        <f t="shared" si="25"/>
        <v>0</v>
      </c>
      <c r="P50" s="19"/>
      <c r="Q50" s="19"/>
    </row>
  </sheetData>
  <mergeCells count="21">
    <mergeCell ref="A1:P1"/>
    <mergeCell ref="A2:P2"/>
    <mergeCell ref="A3:P3"/>
    <mergeCell ref="A4:P4"/>
    <mergeCell ref="A6:A8"/>
    <mergeCell ref="B6:B8"/>
    <mergeCell ref="C6:O6"/>
    <mergeCell ref="P6:P8"/>
    <mergeCell ref="A44:B44"/>
    <mergeCell ref="W6:W8"/>
    <mergeCell ref="X6:X8"/>
    <mergeCell ref="Y6:Y8"/>
    <mergeCell ref="AA6:AC6"/>
    <mergeCell ref="C7:O7"/>
    <mergeCell ref="AA14:AC14"/>
    <mergeCell ref="Q6:Q8"/>
    <mergeCell ref="R6:R8"/>
    <mergeCell ref="S6:S8"/>
    <mergeCell ref="T6:T8"/>
    <mergeCell ref="U6:U8"/>
    <mergeCell ref="V6:V8"/>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ACD7F-CBBE-4093-92F0-504753563D72}">
  <dimension ref="A1:AB50"/>
  <sheetViews>
    <sheetView topLeftCell="A31" workbookViewId="0">
      <selection activeCell="AB19" sqref="AB19"/>
    </sheetView>
  </sheetViews>
  <sheetFormatPr defaultRowHeight="15" x14ac:dyDescent="0.25"/>
  <cols>
    <col min="1" max="1" width="6" style="11" customWidth="1"/>
    <col min="2" max="2" width="9" style="11" customWidth="1"/>
    <col min="3" max="14" width="4" style="19" customWidth="1"/>
    <col min="15" max="15" width="7.7109375" style="11" customWidth="1"/>
    <col min="16" max="21" width="7.5703125" style="11" customWidth="1"/>
    <col min="22" max="23" width="9.140625" style="11"/>
    <col min="24" max="24" width="11.5703125" style="11" bestFit="1" customWidth="1"/>
    <col min="25" max="26" width="9.140625" style="11"/>
    <col min="27" max="27" width="13.140625" style="11" bestFit="1" customWidth="1"/>
    <col min="28" max="16384" width="9.140625" style="11"/>
  </cols>
  <sheetData>
    <row r="1" spans="1:28" x14ac:dyDescent="0.25">
      <c r="A1" s="99" t="s">
        <v>128</v>
      </c>
      <c r="B1" s="99"/>
      <c r="C1" s="99"/>
      <c r="D1" s="99"/>
      <c r="E1" s="99"/>
      <c r="F1" s="99"/>
      <c r="G1" s="99"/>
      <c r="H1" s="99"/>
      <c r="I1" s="99"/>
      <c r="J1" s="99"/>
      <c r="K1" s="99"/>
      <c r="L1" s="99"/>
      <c r="M1" s="99"/>
      <c r="N1" s="99"/>
      <c r="O1" s="99"/>
      <c r="P1" s="99"/>
      <c r="Q1" s="99"/>
      <c r="R1" s="99"/>
      <c r="S1" s="99"/>
      <c r="T1" s="99"/>
      <c r="U1" s="99"/>
      <c r="V1" s="99"/>
      <c r="W1" s="99"/>
      <c r="X1" s="99"/>
    </row>
    <row r="2" spans="1:28" x14ac:dyDescent="0.25">
      <c r="A2" s="99" t="s">
        <v>103</v>
      </c>
      <c r="B2" s="99"/>
      <c r="C2" s="99"/>
      <c r="D2" s="99"/>
      <c r="E2" s="99"/>
      <c r="F2" s="99"/>
      <c r="G2" s="99"/>
      <c r="H2" s="99"/>
      <c r="I2" s="99"/>
      <c r="J2" s="99"/>
      <c r="K2" s="99"/>
      <c r="L2" s="99"/>
      <c r="M2" s="99"/>
      <c r="N2" s="99"/>
      <c r="O2" s="99"/>
      <c r="P2" s="99"/>
      <c r="Q2" s="99"/>
      <c r="R2" s="99"/>
      <c r="S2" s="99"/>
      <c r="T2" s="99"/>
      <c r="U2" s="99"/>
      <c r="V2" s="99"/>
      <c r="W2" s="99"/>
      <c r="X2" s="99"/>
    </row>
    <row r="3" spans="1:28" x14ac:dyDescent="0.25">
      <c r="A3" s="99" t="s">
        <v>104</v>
      </c>
      <c r="B3" s="99"/>
      <c r="C3" s="99"/>
      <c r="D3" s="99"/>
      <c r="E3" s="99"/>
      <c r="F3" s="99"/>
      <c r="G3" s="99"/>
      <c r="H3" s="99"/>
      <c r="I3" s="99"/>
      <c r="J3" s="99"/>
      <c r="K3" s="99"/>
      <c r="L3" s="99"/>
      <c r="M3" s="99"/>
      <c r="N3" s="99"/>
      <c r="O3" s="99"/>
      <c r="P3" s="99"/>
      <c r="Q3" s="99"/>
      <c r="R3" s="99"/>
      <c r="S3" s="99"/>
      <c r="T3" s="99"/>
      <c r="U3" s="99"/>
      <c r="V3" s="99"/>
      <c r="W3" s="99"/>
      <c r="X3" s="99"/>
    </row>
    <row r="4" spans="1:28" x14ac:dyDescent="0.25">
      <c r="A4" s="99" t="s">
        <v>105</v>
      </c>
      <c r="B4" s="99"/>
      <c r="C4" s="99"/>
      <c r="D4" s="99"/>
      <c r="E4" s="99"/>
      <c r="F4" s="99"/>
      <c r="G4" s="99"/>
      <c r="H4" s="99"/>
      <c r="I4" s="99"/>
      <c r="J4" s="99"/>
      <c r="K4" s="99"/>
      <c r="L4" s="99"/>
      <c r="M4" s="99"/>
      <c r="N4" s="99"/>
      <c r="O4" s="99"/>
      <c r="P4" s="99"/>
      <c r="Q4" s="99"/>
      <c r="R4" s="99"/>
      <c r="S4" s="99"/>
      <c r="T4" s="99"/>
      <c r="U4" s="99"/>
      <c r="V4" s="99"/>
      <c r="W4" s="99"/>
      <c r="X4" s="99"/>
    </row>
    <row r="6" spans="1:28" x14ac:dyDescent="0.25">
      <c r="A6" s="112" t="s">
        <v>40</v>
      </c>
      <c r="B6" s="112" t="s">
        <v>41</v>
      </c>
      <c r="C6" s="128" t="s">
        <v>106</v>
      </c>
      <c r="D6" s="128"/>
      <c r="E6" s="128"/>
      <c r="F6" s="128"/>
      <c r="G6" s="128"/>
      <c r="H6" s="128"/>
      <c r="I6" s="128"/>
      <c r="J6" s="128"/>
      <c r="K6" s="128"/>
      <c r="L6" s="128"/>
      <c r="M6" s="128"/>
      <c r="N6" s="128"/>
      <c r="O6" s="107" t="s">
        <v>107</v>
      </c>
      <c r="P6" s="107" t="s">
        <v>95</v>
      </c>
      <c r="Q6" s="107" t="s">
        <v>108</v>
      </c>
      <c r="R6" s="107" t="s">
        <v>109</v>
      </c>
      <c r="S6" s="107" t="s">
        <v>110</v>
      </c>
      <c r="T6" s="107" t="s">
        <v>111</v>
      </c>
      <c r="U6" s="107" t="s">
        <v>112</v>
      </c>
      <c r="V6" s="107" t="s">
        <v>113</v>
      </c>
      <c r="W6" s="107" t="s">
        <v>114</v>
      </c>
      <c r="X6" s="107" t="s">
        <v>87</v>
      </c>
      <c r="Z6" s="93" t="s">
        <v>115</v>
      </c>
      <c r="AA6" s="93"/>
      <c r="AB6" s="93"/>
    </row>
    <row r="7" spans="1:28" x14ac:dyDescent="0.25">
      <c r="A7" s="112"/>
      <c r="B7" s="112"/>
      <c r="C7" s="128" t="s">
        <v>118</v>
      </c>
      <c r="D7" s="128"/>
      <c r="E7" s="128"/>
      <c r="F7" s="128"/>
      <c r="G7" s="128"/>
      <c r="H7" s="128"/>
      <c r="I7" s="128"/>
      <c r="J7" s="128"/>
      <c r="K7" s="128"/>
      <c r="L7" s="128"/>
      <c r="M7" s="128"/>
      <c r="N7" s="128"/>
      <c r="O7" s="107"/>
      <c r="P7" s="107"/>
      <c r="Q7" s="107"/>
      <c r="R7" s="107"/>
      <c r="S7" s="107"/>
      <c r="T7" s="107"/>
      <c r="U7" s="107"/>
      <c r="V7" s="107"/>
      <c r="W7" s="107"/>
      <c r="X7" s="107"/>
      <c r="Z7" s="27">
        <f>P9</f>
        <v>12</v>
      </c>
      <c r="AA7" s="27" t="s">
        <v>119</v>
      </c>
      <c r="AB7" s="27">
        <f>Z8-0.1</f>
        <v>21.5</v>
      </c>
    </row>
    <row r="8" spans="1:28" ht="15.75" thickBot="1" x14ac:dyDescent="0.3">
      <c r="A8" s="113"/>
      <c r="B8" s="113"/>
      <c r="C8" s="38">
        <v>29</v>
      </c>
      <c r="D8" s="38">
        <v>30</v>
      </c>
      <c r="E8" s="38">
        <v>31</v>
      </c>
      <c r="F8" s="38">
        <v>32</v>
      </c>
      <c r="G8" s="38">
        <v>33</v>
      </c>
      <c r="H8" s="38">
        <v>34</v>
      </c>
      <c r="I8" s="38">
        <v>35</v>
      </c>
      <c r="J8" s="38">
        <v>36</v>
      </c>
      <c r="K8" s="38">
        <v>37</v>
      </c>
      <c r="L8" s="38">
        <v>38</v>
      </c>
      <c r="M8" s="40">
        <v>39</v>
      </c>
      <c r="N8" s="38">
        <v>40</v>
      </c>
      <c r="O8" s="108"/>
      <c r="P8" s="108"/>
      <c r="Q8" s="108"/>
      <c r="R8" s="108"/>
      <c r="S8" s="108"/>
      <c r="T8" s="108"/>
      <c r="U8" s="108"/>
      <c r="V8" s="108"/>
      <c r="W8" s="108"/>
      <c r="X8" s="108"/>
      <c r="Z8" s="27">
        <f>Q9</f>
        <v>21.6</v>
      </c>
      <c r="AA8" s="27" t="s">
        <v>120</v>
      </c>
      <c r="AB8" s="27">
        <f t="shared" ref="AB8:AB10" si="0">Z9-0.1</f>
        <v>31.099999999999998</v>
      </c>
    </row>
    <row r="9" spans="1:28" ht="15.75" thickTop="1" x14ac:dyDescent="0.25">
      <c r="A9" s="15">
        <v>1</v>
      </c>
      <c r="B9" s="15" t="s">
        <v>56</v>
      </c>
      <c r="C9" s="46">
        <v>3</v>
      </c>
      <c r="D9" s="46">
        <v>3</v>
      </c>
      <c r="E9" s="46">
        <v>4</v>
      </c>
      <c r="F9" s="46">
        <v>4</v>
      </c>
      <c r="G9" s="46">
        <v>2</v>
      </c>
      <c r="H9" s="46">
        <v>4</v>
      </c>
      <c r="I9" s="46">
        <v>4</v>
      </c>
      <c r="J9" s="46">
        <v>4</v>
      </c>
      <c r="K9" s="46">
        <v>5</v>
      </c>
      <c r="L9" s="46">
        <v>3</v>
      </c>
      <c r="M9" s="49">
        <v>3</v>
      </c>
      <c r="N9" s="46">
        <v>4</v>
      </c>
      <c r="O9" s="15">
        <f t="shared" ref="O9:O39" si="1">SUM(C9:N9)</f>
        <v>43</v>
      </c>
      <c r="P9" s="15">
        <f>12*1*1</f>
        <v>12</v>
      </c>
      <c r="Q9" s="15">
        <f>P9+W9</f>
        <v>21.6</v>
      </c>
      <c r="R9" s="15">
        <f>P9+(2*W9)</f>
        <v>31.2</v>
      </c>
      <c r="S9" s="15">
        <f>P9+(3*W9)</f>
        <v>40.799999999999997</v>
      </c>
      <c r="T9" s="15">
        <f>P9+(4*W9)</f>
        <v>50.4</v>
      </c>
      <c r="U9" s="15">
        <f>12*1*5</f>
        <v>60</v>
      </c>
      <c r="V9" s="15">
        <f>U9-P9</f>
        <v>48</v>
      </c>
      <c r="W9" s="15">
        <f>V9/5</f>
        <v>9.6</v>
      </c>
      <c r="X9" s="15" t="str">
        <f>VLOOKUP(O9,$Z$7:$AB$11,2,TRUE)</f>
        <v>Tinggi</v>
      </c>
      <c r="Z9" s="27">
        <f>R9</f>
        <v>31.2</v>
      </c>
      <c r="AA9" s="27" t="s">
        <v>121</v>
      </c>
      <c r="AB9" s="27">
        <f t="shared" si="0"/>
        <v>40.699999999999996</v>
      </c>
    </row>
    <row r="10" spans="1:28" x14ac:dyDescent="0.25">
      <c r="A10" s="14">
        <v>2</v>
      </c>
      <c r="B10" s="15" t="s">
        <v>73</v>
      </c>
      <c r="C10" s="46">
        <v>3</v>
      </c>
      <c r="D10" s="46">
        <v>3</v>
      </c>
      <c r="E10" s="46">
        <v>4</v>
      </c>
      <c r="F10" s="46">
        <v>4</v>
      </c>
      <c r="G10" s="46">
        <v>2</v>
      </c>
      <c r="H10" s="46">
        <v>4</v>
      </c>
      <c r="I10" s="46">
        <v>4</v>
      </c>
      <c r="J10" s="46">
        <v>4</v>
      </c>
      <c r="K10" s="46">
        <v>5</v>
      </c>
      <c r="L10" s="46">
        <v>3</v>
      </c>
      <c r="M10" s="49">
        <v>3</v>
      </c>
      <c r="N10" s="46">
        <v>4</v>
      </c>
      <c r="O10" s="15">
        <f t="shared" si="1"/>
        <v>43</v>
      </c>
      <c r="P10" s="15">
        <f t="shared" ref="P10:P43" si="2">12*1*1</f>
        <v>12</v>
      </c>
      <c r="Q10" s="15">
        <f t="shared" ref="Q10:Q44" si="3">P10+W10</f>
        <v>21.6</v>
      </c>
      <c r="R10" s="15">
        <f t="shared" ref="R10:R44" si="4">P10+(2*W10)</f>
        <v>31.2</v>
      </c>
      <c r="S10" s="15">
        <f t="shared" ref="S10:S44" si="5">P10+(3*W10)</f>
        <v>40.799999999999997</v>
      </c>
      <c r="T10" s="15">
        <f t="shared" ref="T10:T44" si="6">P10+(4*W10)</f>
        <v>50.4</v>
      </c>
      <c r="U10" s="15">
        <f t="shared" ref="U10:U43" si="7">12*1*5</f>
        <v>60</v>
      </c>
      <c r="V10" s="15">
        <f t="shared" ref="V10:V44" si="8">U10-P10</f>
        <v>48</v>
      </c>
      <c r="W10" s="15">
        <f t="shared" ref="W10:W44" si="9">V10/5</f>
        <v>9.6</v>
      </c>
      <c r="X10" s="15" t="str">
        <f t="shared" ref="X10:X39" si="10">VLOOKUP(O10,$Z$7:$AB$11,2,TRUE)</f>
        <v>Tinggi</v>
      </c>
      <c r="Z10" s="27">
        <f>S9</f>
        <v>40.799999999999997</v>
      </c>
      <c r="AA10" s="27" t="s">
        <v>122</v>
      </c>
      <c r="AB10" s="27">
        <f t="shared" si="0"/>
        <v>50.3</v>
      </c>
    </row>
    <row r="11" spans="1:28" x14ac:dyDescent="0.25">
      <c r="A11" s="14">
        <v>3</v>
      </c>
      <c r="B11" s="15" t="s">
        <v>74</v>
      </c>
      <c r="C11" s="46">
        <v>4</v>
      </c>
      <c r="D11" s="46">
        <v>4</v>
      </c>
      <c r="E11" s="46">
        <v>3</v>
      </c>
      <c r="F11" s="46">
        <v>4</v>
      </c>
      <c r="G11" s="46">
        <v>4</v>
      </c>
      <c r="H11" s="46">
        <v>3</v>
      </c>
      <c r="I11" s="46">
        <v>4</v>
      </c>
      <c r="J11" s="46">
        <v>4</v>
      </c>
      <c r="K11" s="46">
        <v>4</v>
      </c>
      <c r="L11" s="46">
        <v>4</v>
      </c>
      <c r="M11" s="49">
        <v>4</v>
      </c>
      <c r="N11" s="46">
        <v>2</v>
      </c>
      <c r="O11" s="15">
        <f t="shared" si="1"/>
        <v>44</v>
      </c>
      <c r="P11" s="15">
        <f t="shared" si="2"/>
        <v>12</v>
      </c>
      <c r="Q11" s="15">
        <f t="shared" si="3"/>
        <v>21.6</v>
      </c>
      <c r="R11" s="15">
        <f t="shared" si="4"/>
        <v>31.2</v>
      </c>
      <c r="S11" s="15">
        <f t="shared" si="5"/>
        <v>40.799999999999997</v>
      </c>
      <c r="T11" s="15">
        <f t="shared" si="6"/>
        <v>50.4</v>
      </c>
      <c r="U11" s="15">
        <f t="shared" si="7"/>
        <v>60</v>
      </c>
      <c r="V11" s="15">
        <f t="shared" si="8"/>
        <v>48</v>
      </c>
      <c r="W11" s="15">
        <f t="shared" si="9"/>
        <v>9.6</v>
      </c>
      <c r="X11" s="15" t="str">
        <f t="shared" si="10"/>
        <v>Tinggi</v>
      </c>
      <c r="Z11" s="27">
        <f>T9</f>
        <v>50.4</v>
      </c>
      <c r="AA11" s="27" t="s">
        <v>123</v>
      </c>
      <c r="AB11" s="27">
        <f>U9</f>
        <v>60</v>
      </c>
    </row>
    <row r="12" spans="1:28" x14ac:dyDescent="0.25">
      <c r="A12" s="14">
        <v>4</v>
      </c>
      <c r="B12" s="15" t="s">
        <v>63</v>
      </c>
      <c r="C12" s="46">
        <v>4</v>
      </c>
      <c r="D12" s="46">
        <v>3</v>
      </c>
      <c r="E12" s="46">
        <v>4</v>
      </c>
      <c r="F12" s="46">
        <v>5</v>
      </c>
      <c r="G12" s="46">
        <v>3</v>
      </c>
      <c r="H12" s="46">
        <v>3</v>
      </c>
      <c r="I12" s="46">
        <v>4</v>
      </c>
      <c r="J12" s="46">
        <v>4</v>
      </c>
      <c r="K12" s="46">
        <v>4</v>
      </c>
      <c r="L12" s="46">
        <v>5</v>
      </c>
      <c r="M12" s="49">
        <v>5</v>
      </c>
      <c r="N12" s="46">
        <v>2</v>
      </c>
      <c r="O12" s="15">
        <f t="shared" si="1"/>
        <v>46</v>
      </c>
      <c r="P12" s="15">
        <f t="shared" si="2"/>
        <v>12</v>
      </c>
      <c r="Q12" s="15">
        <f t="shared" si="3"/>
        <v>21.6</v>
      </c>
      <c r="R12" s="15">
        <f t="shared" si="4"/>
        <v>31.2</v>
      </c>
      <c r="S12" s="15">
        <f t="shared" si="5"/>
        <v>40.799999999999997</v>
      </c>
      <c r="T12" s="15">
        <f t="shared" si="6"/>
        <v>50.4</v>
      </c>
      <c r="U12" s="15">
        <f t="shared" si="7"/>
        <v>60</v>
      </c>
      <c r="V12" s="15">
        <f t="shared" si="8"/>
        <v>48</v>
      </c>
      <c r="W12" s="15">
        <f t="shared" si="9"/>
        <v>9.6</v>
      </c>
      <c r="X12" s="15" t="str">
        <f t="shared" si="10"/>
        <v>Tinggi</v>
      </c>
    </row>
    <row r="13" spans="1:28" x14ac:dyDescent="0.25">
      <c r="A13" s="14">
        <v>5</v>
      </c>
      <c r="B13" s="15" t="s">
        <v>71</v>
      </c>
      <c r="C13" s="46">
        <v>4</v>
      </c>
      <c r="D13" s="46">
        <v>4</v>
      </c>
      <c r="E13" s="46">
        <v>3</v>
      </c>
      <c r="F13" s="46">
        <v>4</v>
      </c>
      <c r="G13" s="46">
        <v>4</v>
      </c>
      <c r="H13" s="46">
        <v>3</v>
      </c>
      <c r="I13" s="46">
        <v>4</v>
      </c>
      <c r="J13" s="46">
        <v>4</v>
      </c>
      <c r="K13" s="46">
        <v>4</v>
      </c>
      <c r="L13" s="46">
        <v>4</v>
      </c>
      <c r="M13" s="49">
        <v>4</v>
      </c>
      <c r="N13" s="46">
        <v>2</v>
      </c>
      <c r="O13" s="15">
        <f t="shared" si="1"/>
        <v>44</v>
      </c>
      <c r="P13" s="15">
        <f t="shared" si="2"/>
        <v>12</v>
      </c>
      <c r="Q13" s="15">
        <f t="shared" si="3"/>
        <v>21.6</v>
      </c>
      <c r="R13" s="15">
        <f t="shared" si="4"/>
        <v>31.2</v>
      </c>
      <c r="S13" s="15">
        <f t="shared" si="5"/>
        <v>40.799999999999997</v>
      </c>
      <c r="T13" s="15">
        <f t="shared" si="6"/>
        <v>50.4</v>
      </c>
      <c r="U13" s="15">
        <f t="shared" si="7"/>
        <v>60</v>
      </c>
      <c r="V13" s="15">
        <f t="shared" si="8"/>
        <v>48</v>
      </c>
      <c r="W13" s="15">
        <f t="shared" si="9"/>
        <v>9.6</v>
      </c>
      <c r="X13" s="15" t="str">
        <f t="shared" si="10"/>
        <v>Tinggi</v>
      </c>
    </row>
    <row r="14" spans="1:28" x14ac:dyDescent="0.25">
      <c r="A14" s="14">
        <v>6</v>
      </c>
      <c r="B14" s="15" t="s">
        <v>49</v>
      </c>
      <c r="C14" s="46">
        <v>4</v>
      </c>
      <c r="D14" s="46">
        <v>3</v>
      </c>
      <c r="E14" s="46">
        <v>4</v>
      </c>
      <c r="F14" s="46">
        <v>4</v>
      </c>
      <c r="G14" s="46">
        <v>4</v>
      </c>
      <c r="H14" s="46">
        <v>4</v>
      </c>
      <c r="I14" s="46">
        <v>4</v>
      </c>
      <c r="J14" s="46">
        <v>5</v>
      </c>
      <c r="K14" s="46">
        <v>5</v>
      </c>
      <c r="L14" s="46">
        <v>5</v>
      </c>
      <c r="M14" s="49">
        <v>5</v>
      </c>
      <c r="N14" s="46">
        <v>3</v>
      </c>
      <c r="O14" s="15">
        <f t="shared" si="1"/>
        <v>50</v>
      </c>
      <c r="P14" s="15">
        <f t="shared" si="2"/>
        <v>12</v>
      </c>
      <c r="Q14" s="15">
        <f t="shared" si="3"/>
        <v>21.6</v>
      </c>
      <c r="R14" s="15">
        <f t="shared" si="4"/>
        <v>31.2</v>
      </c>
      <c r="S14" s="15">
        <f t="shared" si="5"/>
        <v>40.799999999999997</v>
      </c>
      <c r="T14" s="15">
        <f t="shared" si="6"/>
        <v>50.4</v>
      </c>
      <c r="U14" s="15">
        <f t="shared" si="7"/>
        <v>60</v>
      </c>
      <c r="V14" s="15">
        <f t="shared" si="8"/>
        <v>48</v>
      </c>
      <c r="W14" s="15">
        <f t="shared" si="9"/>
        <v>9.6</v>
      </c>
      <c r="X14" s="15" t="str">
        <f t="shared" si="10"/>
        <v>Tinggi</v>
      </c>
      <c r="Z14" s="93" t="s">
        <v>124</v>
      </c>
      <c r="AA14" s="93"/>
      <c r="AB14" s="93"/>
    </row>
    <row r="15" spans="1:28" x14ac:dyDescent="0.25">
      <c r="A15" s="14">
        <v>7</v>
      </c>
      <c r="B15" s="15" t="s">
        <v>70</v>
      </c>
      <c r="C15" s="46">
        <v>3</v>
      </c>
      <c r="D15" s="46">
        <v>3</v>
      </c>
      <c r="E15" s="46">
        <v>4</v>
      </c>
      <c r="F15" s="46">
        <v>4</v>
      </c>
      <c r="G15" s="46">
        <v>5</v>
      </c>
      <c r="H15" s="46">
        <v>4</v>
      </c>
      <c r="I15" s="46">
        <v>4</v>
      </c>
      <c r="J15" s="46">
        <v>4</v>
      </c>
      <c r="K15" s="46">
        <v>3</v>
      </c>
      <c r="L15" s="46">
        <v>4</v>
      </c>
      <c r="M15" s="49">
        <v>4</v>
      </c>
      <c r="N15" s="46">
        <v>4</v>
      </c>
      <c r="O15" s="15">
        <f t="shared" si="1"/>
        <v>46</v>
      </c>
      <c r="P15" s="15">
        <f t="shared" si="2"/>
        <v>12</v>
      </c>
      <c r="Q15" s="15">
        <f t="shared" si="3"/>
        <v>21.6</v>
      </c>
      <c r="R15" s="15">
        <f t="shared" si="4"/>
        <v>31.2</v>
      </c>
      <c r="S15" s="15">
        <f t="shared" si="5"/>
        <v>40.799999999999997</v>
      </c>
      <c r="T15" s="15">
        <f t="shared" si="6"/>
        <v>50.4</v>
      </c>
      <c r="U15" s="15">
        <f t="shared" si="7"/>
        <v>60</v>
      </c>
      <c r="V15" s="15">
        <f t="shared" si="8"/>
        <v>48</v>
      </c>
      <c r="W15" s="15">
        <f t="shared" si="9"/>
        <v>9.6</v>
      </c>
      <c r="X15" s="15" t="str">
        <f t="shared" si="10"/>
        <v>Tinggi</v>
      </c>
      <c r="Z15" s="27">
        <f>P44</f>
        <v>384</v>
      </c>
      <c r="AA15" s="27" t="s">
        <v>119</v>
      </c>
      <c r="AB15" s="27">
        <f>Z16-0.1</f>
        <v>691.1</v>
      </c>
    </row>
    <row r="16" spans="1:28" x14ac:dyDescent="0.25">
      <c r="A16" s="14">
        <v>8</v>
      </c>
      <c r="B16" s="15" t="s">
        <v>79</v>
      </c>
      <c r="C16" s="46">
        <v>4</v>
      </c>
      <c r="D16" s="46">
        <v>1</v>
      </c>
      <c r="E16" s="46">
        <v>3</v>
      </c>
      <c r="F16" s="46">
        <v>4</v>
      </c>
      <c r="G16" s="46">
        <v>2</v>
      </c>
      <c r="H16" s="46">
        <v>4</v>
      </c>
      <c r="I16" s="46">
        <v>4</v>
      </c>
      <c r="J16" s="46">
        <v>4</v>
      </c>
      <c r="K16" s="46">
        <v>4</v>
      </c>
      <c r="L16" s="46">
        <v>4</v>
      </c>
      <c r="M16" s="49">
        <v>5</v>
      </c>
      <c r="N16" s="46">
        <v>3</v>
      </c>
      <c r="O16" s="15">
        <f t="shared" si="1"/>
        <v>42</v>
      </c>
      <c r="P16" s="15">
        <f t="shared" si="2"/>
        <v>12</v>
      </c>
      <c r="Q16" s="15">
        <f t="shared" si="3"/>
        <v>21.6</v>
      </c>
      <c r="R16" s="15">
        <f t="shared" si="4"/>
        <v>31.2</v>
      </c>
      <c r="S16" s="15">
        <f t="shared" si="5"/>
        <v>40.799999999999997</v>
      </c>
      <c r="T16" s="15">
        <f t="shared" si="6"/>
        <v>50.4</v>
      </c>
      <c r="U16" s="15">
        <f t="shared" si="7"/>
        <v>60</v>
      </c>
      <c r="V16" s="15">
        <f t="shared" si="8"/>
        <v>48</v>
      </c>
      <c r="W16" s="15">
        <f t="shared" si="9"/>
        <v>9.6</v>
      </c>
      <c r="X16" s="15" t="str">
        <f t="shared" si="10"/>
        <v>Tinggi</v>
      </c>
      <c r="Z16" s="27">
        <f>Q44</f>
        <v>691.2</v>
      </c>
      <c r="AA16" s="27" t="s">
        <v>120</v>
      </c>
      <c r="AB16" s="27">
        <f t="shared" ref="AB16:AB18" si="11">Z17-0.1</f>
        <v>998.3</v>
      </c>
    </row>
    <row r="17" spans="1:28" x14ac:dyDescent="0.25">
      <c r="A17" s="14">
        <v>9</v>
      </c>
      <c r="B17" s="15" t="s">
        <v>75</v>
      </c>
      <c r="C17" s="46">
        <v>4</v>
      </c>
      <c r="D17" s="46">
        <v>4</v>
      </c>
      <c r="E17" s="46">
        <v>3</v>
      </c>
      <c r="F17" s="46">
        <v>3</v>
      </c>
      <c r="G17" s="46">
        <v>2</v>
      </c>
      <c r="H17" s="46">
        <v>4</v>
      </c>
      <c r="I17" s="46">
        <v>3</v>
      </c>
      <c r="J17" s="46">
        <v>4</v>
      </c>
      <c r="K17" s="46">
        <v>4</v>
      </c>
      <c r="L17" s="46">
        <v>4</v>
      </c>
      <c r="M17" s="49">
        <v>4</v>
      </c>
      <c r="N17" s="46">
        <v>2</v>
      </c>
      <c r="O17" s="15">
        <f t="shared" si="1"/>
        <v>41</v>
      </c>
      <c r="P17" s="15">
        <f t="shared" si="2"/>
        <v>12</v>
      </c>
      <c r="Q17" s="15">
        <f t="shared" si="3"/>
        <v>21.6</v>
      </c>
      <c r="R17" s="15">
        <f t="shared" si="4"/>
        <v>31.2</v>
      </c>
      <c r="S17" s="15">
        <f t="shared" si="5"/>
        <v>40.799999999999997</v>
      </c>
      <c r="T17" s="15">
        <f t="shared" si="6"/>
        <v>50.4</v>
      </c>
      <c r="U17" s="15">
        <f t="shared" si="7"/>
        <v>60</v>
      </c>
      <c r="V17" s="15">
        <f t="shared" si="8"/>
        <v>48</v>
      </c>
      <c r="W17" s="15">
        <f t="shared" si="9"/>
        <v>9.6</v>
      </c>
      <c r="X17" s="15" t="str">
        <f t="shared" si="10"/>
        <v>Tinggi</v>
      </c>
      <c r="Z17" s="27">
        <f>R44</f>
        <v>998.4</v>
      </c>
      <c r="AA17" s="27" t="s">
        <v>121</v>
      </c>
      <c r="AB17" s="27">
        <f t="shared" si="11"/>
        <v>1305.5</v>
      </c>
    </row>
    <row r="18" spans="1:28" x14ac:dyDescent="0.25">
      <c r="A18" s="14">
        <v>10</v>
      </c>
      <c r="B18" s="15" t="s">
        <v>64</v>
      </c>
      <c r="C18" s="46">
        <v>4</v>
      </c>
      <c r="D18" s="46">
        <v>3</v>
      </c>
      <c r="E18" s="46">
        <v>3</v>
      </c>
      <c r="F18" s="46">
        <v>4</v>
      </c>
      <c r="G18" s="46">
        <v>2</v>
      </c>
      <c r="H18" s="46">
        <v>4</v>
      </c>
      <c r="I18" s="46">
        <v>4</v>
      </c>
      <c r="J18" s="46">
        <v>4</v>
      </c>
      <c r="K18" s="46">
        <v>4</v>
      </c>
      <c r="L18" s="46">
        <v>4</v>
      </c>
      <c r="M18" s="49">
        <v>5</v>
      </c>
      <c r="N18" s="46">
        <v>3</v>
      </c>
      <c r="O18" s="15">
        <f t="shared" si="1"/>
        <v>44</v>
      </c>
      <c r="P18" s="15">
        <f t="shared" si="2"/>
        <v>12</v>
      </c>
      <c r="Q18" s="15">
        <f t="shared" si="3"/>
        <v>21.6</v>
      </c>
      <c r="R18" s="15">
        <f t="shared" si="4"/>
        <v>31.2</v>
      </c>
      <c r="S18" s="15">
        <f t="shared" si="5"/>
        <v>40.799999999999997</v>
      </c>
      <c r="T18" s="15">
        <f t="shared" si="6"/>
        <v>50.4</v>
      </c>
      <c r="U18" s="15">
        <f t="shared" si="7"/>
        <v>60</v>
      </c>
      <c r="V18" s="15">
        <f t="shared" si="8"/>
        <v>48</v>
      </c>
      <c r="W18" s="15">
        <f t="shared" si="9"/>
        <v>9.6</v>
      </c>
      <c r="X18" s="15" t="str">
        <f t="shared" si="10"/>
        <v>Tinggi</v>
      </c>
      <c r="Z18" s="27">
        <f>S44</f>
        <v>1305.5999999999999</v>
      </c>
      <c r="AA18" s="27" t="s">
        <v>122</v>
      </c>
      <c r="AB18" s="27">
        <f t="shared" si="11"/>
        <v>1612.7</v>
      </c>
    </row>
    <row r="19" spans="1:28" x14ac:dyDescent="0.25">
      <c r="A19" s="14">
        <v>11</v>
      </c>
      <c r="B19" s="15" t="s">
        <v>50</v>
      </c>
      <c r="C19" s="46">
        <v>4</v>
      </c>
      <c r="D19" s="46">
        <v>3</v>
      </c>
      <c r="E19" s="46">
        <v>3</v>
      </c>
      <c r="F19" s="46">
        <v>5</v>
      </c>
      <c r="G19" s="46">
        <v>3</v>
      </c>
      <c r="H19" s="46">
        <v>4</v>
      </c>
      <c r="I19" s="46">
        <v>4</v>
      </c>
      <c r="J19" s="46">
        <v>4</v>
      </c>
      <c r="K19" s="46">
        <v>4</v>
      </c>
      <c r="L19" s="46">
        <v>4</v>
      </c>
      <c r="M19" s="49">
        <v>5</v>
      </c>
      <c r="N19" s="46">
        <v>4</v>
      </c>
      <c r="O19" s="15">
        <f t="shared" si="1"/>
        <v>47</v>
      </c>
      <c r="P19" s="15">
        <f t="shared" si="2"/>
        <v>12</v>
      </c>
      <c r="Q19" s="15">
        <f t="shared" si="3"/>
        <v>21.6</v>
      </c>
      <c r="R19" s="15">
        <f t="shared" si="4"/>
        <v>31.2</v>
      </c>
      <c r="S19" s="15">
        <f t="shared" si="5"/>
        <v>40.799999999999997</v>
      </c>
      <c r="T19" s="15">
        <f t="shared" si="6"/>
        <v>50.4</v>
      </c>
      <c r="U19" s="15">
        <f t="shared" si="7"/>
        <v>60</v>
      </c>
      <c r="V19" s="15">
        <f t="shared" si="8"/>
        <v>48</v>
      </c>
      <c r="W19" s="15">
        <f t="shared" si="9"/>
        <v>9.6</v>
      </c>
      <c r="X19" s="15" t="str">
        <f t="shared" si="10"/>
        <v>Tinggi</v>
      </c>
      <c r="Z19" s="27">
        <f>T44</f>
        <v>1612.8</v>
      </c>
      <c r="AA19" s="27" t="s">
        <v>123</v>
      </c>
      <c r="AB19" s="27">
        <f>U44</f>
        <v>1920</v>
      </c>
    </row>
    <row r="20" spans="1:28" x14ac:dyDescent="0.25">
      <c r="A20" s="14">
        <v>12</v>
      </c>
      <c r="B20" s="15" t="s">
        <v>78</v>
      </c>
      <c r="C20" s="46">
        <v>4</v>
      </c>
      <c r="D20" s="46">
        <v>2</v>
      </c>
      <c r="E20" s="46">
        <v>4</v>
      </c>
      <c r="F20" s="46">
        <v>4</v>
      </c>
      <c r="G20" s="46">
        <v>3</v>
      </c>
      <c r="H20" s="46">
        <v>4</v>
      </c>
      <c r="I20" s="46">
        <v>4</v>
      </c>
      <c r="J20" s="46">
        <v>3</v>
      </c>
      <c r="K20" s="46">
        <v>4</v>
      </c>
      <c r="L20" s="46">
        <v>4</v>
      </c>
      <c r="M20" s="49">
        <v>4</v>
      </c>
      <c r="N20" s="46">
        <v>4</v>
      </c>
      <c r="O20" s="15">
        <f t="shared" si="1"/>
        <v>44</v>
      </c>
      <c r="P20" s="15">
        <f t="shared" si="2"/>
        <v>12</v>
      </c>
      <c r="Q20" s="15">
        <f t="shared" si="3"/>
        <v>21.6</v>
      </c>
      <c r="R20" s="15">
        <f t="shared" si="4"/>
        <v>31.2</v>
      </c>
      <c r="S20" s="15">
        <f t="shared" si="5"/>
        <v>40.799999999999997</v>
      </c>
      <c r="T20" s="15">
        <f t="shared" si="6"/>
        <v>50.4</v>
      </c>
      <c r="U20" s="15">
        <f t="shared" si="7"/>
        <v>60</v>
      </c>
      <c r="V20" s="15">
        <f t="shared" si="8"/>
        <v>48</v>
      </c>
      <c r="W20" s="15">
        <f t="shared" si="9"/>
        <v>9.6</v>
      </c>
      <c r="X20" s="15" t="str">
        <f t="shared" si="10"/>
        <v>Tinggi</v>
      </c>
    </row>
    <row r="21" spans="1:28" x14ac:dyDescent="0.25">
      <c r="A21" s="14">
        <v>13</v>
      </c>
      <c r="B21" s="15" t="s">
        <v>77</v>
      </c>
      <c r="C21" s="46">
        <v>4</v>
      </c>
      <c r="D21" s="46">
        <v>3</v>
      </c>
      <c r="E21" s="46">
        <v>4</v>
      </c>
      <c r="F21" s="46">
        <v>4</v>
      </c>
      <c r="G21" s="46">
        <v>3</v>
      </c>
      <c r="H21" s="46">
        <v>4</v>
      </c>
      <c r="I21" s="46">
        <v>4</v>
      </c>
      <c r="J21" s="46">
        <v>4</v>
      </c>
      <c r="K21" s="46">
        <v>3</v>
      </c>
      <c r="L21" s="46">
        <v>5</v>
      </c>
      <c r="M21" s="49">
        <v>3</v>
      </c>
      <c r="N21" s="46">
        <v>3</v>
      </c>
      <c r="O21" s="15">
        <f t="shared" si="1"/>
        <v>44</v>
      </c>
      <c r="P21" s="15">
        <f t="shared" si="2"/>
        <v>12</v>
      </c>
      <c r="Q21" s="15">
        <f t="shared" si="3"/>
        <v>21.6</v>
      </c>
      <c r="R21" s="15">
        <f t="shared" si="4"/>
        <v>31.2</v>
      </c>
      <c r="S21" s="15">
        <f t="shared" si="5"/>
        <v>40.799999999999997</v>
      </c>
      <c r="T21" s="15">
        <f t="shared" si="6"/>
        <v>50.4</v>
      </c>
      <c r="U21" s="15">
        <f t="shared" si="7"/>
        <v>60</v>
      </c>
      <c r="V21" s="15">
        <f t="shared" si="8"/>
        <v>48</v>
      </c>
      <c r="W21" s="15">
        <f t="shared" si="9"/>
        <v>9.6</v>
      </c>
      <c r="X21" s="15" t="str">
        <f t="shared" si="10"/>
        <v>Tinggi</v>
      </c>
    </row>
    <row r="22" spans="1:28" x14ac:dyDescent="0.25">
      <c r="A22" s="14">
        <v>14</v>
      </c>
      <c r="B22" s="15" t="s">
        <v>65</v>
      </c>
      <c r="C22" s="46">
        <v>4</v>
      </c>
      <c r="D22" s="46">
        <v>3</v>
      </c>
      <c r="E22" s="46">
        <v>3</v>
      </c>
      <c r="F22" s="46">
        <v>4</v>
      </c>
      <c r="G22" s="46">
        <v>4</v>
      </c>
      <c r="H22" s="46">
        <v>4</v>
      </c>
      <c r="I22" s="46">
        <v>4</v>
      </c>
      <c r="J22" s="46">
        <v>5</v>
      </c>
      <c r="K22" s="46">
        <v>5</v>
      </c>
      <c r="L22" s="46">
        <v>5</v>
      </c>
      <c r="M22" s="49">
        <v>3</v>
      </c>
      <c r="N22" s="46">
        <v>3</v>
      </c>
      <c r="O22" s="15">
        <f t="shared" si="1"/>
        <v>47</v>
      </c>
      <c r="P22" s="15">
        <f t="shared" si="2"/>
        <v>12</v>
      </c>
      <c r="Q22" s="15">
        <f t="shared" si="3"/>
        <v>21.6</v>
      </c>
      <c r="R22" s="15">
        <f t="shared" si="4"/>
        <v>31.2</v>
      </c>
      <c r="S22" s="15">
        <f t="shared" si="5"/>
        <v>40.799999999999997</v>
      </c>
      <c r="T22" s="15">
        <f t="shared" si="6"/>
        <v>50.4</v>
      </c>
      <c r="U22" s="15">
        <f t="shared" si="7"/>
        <v>60</v>
      </c>
      <c r="V22" s="15">
        <f t="shared" si="8"/>
        <v>48</v>
      </c>
      <c r="W22" s="15">
        <f t="shared" si="9"/>
        <v>9.6</v>
      </c>
      <c r="X22" s="15" t="str">
        <f t="shared" si="10"/>
        <v>Tinggi</v>
      </c>
    </row>
    <row r="23" spans="1:28" x14ac:dyDescent="0.25">
      <c r="A23" s="14">
        <v>15</v>
      </c>
      <c r="B23" s="15" t="s">
        <v>51</v>
      </c>
      <c r="C23" s="46">
        <v>4</v>
      </c>
      <c r="D23" s="46">
        <v>2</v>
      </c>
      <c r="E23" s="46">
        <v>3</v>
      </c>
      <c r="F23" s="46">
        <v>5</v>
      </c>
      <c r="G23" s="46">
        <v>3</v>
      </c>
      <c r="H23" s="46">
        <v>5</v>
      </c>
      <c r="I23" s="46">
        <v>5</v>
      </c>
      <c r="J23" s="46">
        <v>5</v>
      </c>
      <c r="K23" s="46">
        <v>4</v>
      </c>
      <c r="L23" s="46">
        <v>5</v>
      </c>
      <c r="M23" s="49">
        <v>5</v>
      </c>
      <c r="N23" s="46">
        <v>3</v>
      </c>
      <c r="O23" s="15">
        <f t="shared" si="1"/>
        <v>49</v>
      </c>
      <c r="P23" s="15">
        <f t="shared" si="2"/>
        <v>12</v>
      </c>
      <c r="Q23" s="15">
        <f t="shared" si="3"/>
        <v>21.6</v>
      </c>
      <c r="R23" s="15">
        <f t="shared" si="4"/>
        <v>31.2</v>
      </c>
      <c r="S23" s="15">
        <f t="shared" si="5"/>
        <v>40.799999999999997</v>
      </c>
      <c r="T23" s="15">
        <f t="shared" si="6"/>
        <v>50.4</v>
      </c>
      <c r="U23" s="15">
        <f t="shared" si="7"/>
        <v>60</v>
      </c>
      <c r="V23" s="15">
        <f t="shared" si="8"/>
        <v>48</v>
      </c>
      <c r="W23" s="15">
        <f t="shared" si="9"/>
        <v>9.6</v>
      </c>
      <c r="X23" s="15" t="str">
        <f t="shared" si="10"/>
        <v>Tinggi</v>
      </c>
    </row>
    <row r="24" spans="1:28" x14ac:dyDescent="0.25">
      <c r="A24" s="14">
        <v>16</v>
      </c>
      <c r="B24" s="15" t="s">
        <v>62</v>
      </c>
      <c r="C24" s="46">
        <v>4</v>
      </c>
      <c r="D24" s="46">
        <v>3</v>
      </c>
      <c r="E24" s="46">
        <v>4</v>
      </c>
      <c r="F24" s="46">
        <v>4</v>
      </c>
      <c r="G24" s="46">
        <v>3</v>
      </c>
      <c r="H24" s="46">
        <v>4</v>
      </c>
      <c r="I24" s="46">
        <v>4</v>
      </c>
      <c r="J24" s="46">
        <v>4</v>
      </c>
      <c r="K24" s="46">
        <v>3</v>
      </c>
      <c r="L24" s="46">
        <v>5</v>
      </c>
      <c r="M24" s="49">
        <v>3</v>
      </c>
      <c r="N24" s="46">
        <v>3</v>
      </c>
      <c r="O24" s="15">
        <f t="shared" si="1"/>
        <v>44</v>
      </c>
      <c r="P24" s="15">
        <f t="shared" si="2"/>
        <v>12</v>
      </c>
      <c r="Q24" s="15">
        <f t="shared" si="3"/>
        <v>21.6</v>
      </c>
      <c r="R24" s="15">
        <f t="shared" si="4"/>
        <v>31.2</v>
      </c>
      <c r="S24" s="15">
        <f t="shared" si="5"/>
        <v>40.799999999999997</v>
      </c>
      <c r="T24" s="15">
        <f t="shared" si="6"/>
        <v>50.4</v>
      </c>
      <c r="U24" s="15">
        <f t="shared" si="7"/>
        <v>60</v>
      </c>
      <c r="V24" s="15">
        <f t="shared" si="8"/>
        <v>48</v>
      </c>
      <c r="W24" s="15">
        <f t="shared" si="9"/>
        <v>9.6</v>
      </c>
      <c r="X24" s="15" t="str">
        <f t="shared" si="10"/>
        <v>Tinggi</v>
      </c>
    </row>
    <row r="25" spans="1:28" x14ac:dyDescent="0.25">
      <c r="A25" s="14">
        <v>17</v>
      </c>
      <c r="B25" s="15" t="s">
        <v>55</v>
      </c>
      <c r="C25" s="46">
        <v>4</v>
      </c>
      <c r="D25" s="46">
        <v>3</v>
      </c>
      <c r="E25" s="46">
        <v>3</v>
      </c>
      <c r="F25" s="46">
        <v>4</v>
      </c>
      <c r="G25" s="46">
        <v>3</v>
      </c>
      <c r="H25" s="46">
        <v>4</v>
      </c>
      <c r="I25" s="46">
        <v>4</v>
      </c>
      <c r="J25" s="46">
        <v>4</v>
      </c>
      <c r="K25" s="46">
        <v>4</v>
      </c>
      <c r="L25" s="46">
        <v>4</v>
      </c>
      <c r="M25" s="49">
        <v>2</v>
      </c>
      <c r="N25" s="46">
        <v>4</v>
      </c>
      <c r="O25" s="15">
        <f t="shared" si="1"/>
        <v>43</v>
      </c>
      <c r="P25" s="15">
        <f t="shared" si="2"/>
        <v>12</v>
      </c>
      <c r="Q25" s="15">
        <f t="shared" si="3"/>
        <v>21.6</v>
      </c>
      <c r="R25" s="15">
        <f t="shared" si="4"/>
        <v>31.2</v>
      </c>
      <c r="S25" s="15">
        <f t="shared" si="5"/>
        <v>40.799999999999997</v>
      </c>
      <c r="T25" s="15">
        <f t="shared" si="6"/>
        <v>50.4</v>
      </c>
      <c r="U25" s="15">
        <f t="shared" si="7"/>
        <v>60</v>
      </c>
      <c r="V25" s="15">
        <f t="shared" si="8"/>
        <v>48</v>
      </c>
      <c r="W25" s="15">
        <f t="shared" si="9"/>
        <v>9.6</v>
      </c>
      <c r="X25" s="15" t="str">
        <f t="shared" si="10"/>
        <v>Tinggi</v>
      </c>
    </row>
    <row r="26" spans="1:28" x14ac:dyDescent="0.25">
      <c r="A26" s="14">
        <v>18</v>
      </c>
      <c r="B26" s="15" t="s">
        <v>72</v>
      </c>
      <c r="C26" s="46">
        <v>4</v>
      </c>
      <c r="D26" s="46">
        <v>2</v>
      </c>
      <c r="E26" s="46">
        <v>3</v>
      </c>
      <c r="F26" s="46">
        <v>4</v>
      </c>
      <c r="G26" s="46">
        <v>3</v>
      </c>
      <c r="H26" s="46">
        <v>4</v>
      </c>
      <c r="I26" s="46">
        <v>2</v>
      </c>
      <c r="J26" s="46">
        <v>4</v>
      </c>
      <c r="K26" s="46">
        <v>4</v>
      </c>
      <c r="L26" s="46">
        <v>4</v>
      </c>
      <c r="M26" s="49">
        <v>5</v>
      </c>
      <c r="N26" s="46">
        <v>4</v>
      </c>
      <c r="O26" s="15">
        <f t="shared" si="1"/>
        <v>43</v>
      </c>
      <c r="P26" s="15">
        <f t="shared" si="2"/>
        <v>12</v>
      </c>
      <c r="Q26" s="15">
        <f t="shared" si="3"/>
        <v>21.6</v>
      </c>
      <c r="R26" s="15">
        <f t="shared" si="4"/>
        <v>31.2</v>
      </c>
      <c r="S26" s="15">
        <f t="shared" si="5"/>
        <v>40.799999999999997</v>
      </c>
      <c r="T26" s="15">
        <f t="shared" si="6"/>
        <v>50.4</v>
      </c>
      <c r="U26" s="15">
        <f t="shared" si="7"/>
        <v>60</v>
      </c>
      <c r="V26" s="15">
        <f t="shared" si="8"/>
        <v>48</v>
      </c>
      <c r="W26" s="15">
        <f t="shared" si="9"/>
        <v>9.6</v>
      </c>
      <c r="X26" s="15" t="str">
        <f t="shared" si="10"/>
        <v>Tinggi</v>
      </c>
    </row>
    <row r="27" spans="1:28" x14ac:dyDescent="0.25">
      <c r="A27" s="14">
        <v>19</v>
      </c>
      <c r="B27" s="15" t="s">
        <v>69</v>
      </c>
      <c r="C27" s="46">
        <v>4</v>
      </c>
      <c r="D27" s="46">
        <v>3</v>
      </c>
      <c r="E27" s="46">
        <v>3</v>
      </c>
      <c r="F27" s="46">
        <v>5</v>
      </c>
      <c r="G27" s="46">
        <v>3</v>
      </c>
      <c r="H27" s="46">
        <v>4</v>
      </c>
      <c r="I27" s="46">
        <v>4</v>
      </c>
      <c r="J27" s="46">
        <v>5</v>
      </c>
      <c r="K27" s="46">
        <v>4</v>
      </c>
      <c r="L27" s="46">
        <v>5</v>
      </c>
      <c r="M27" s="49">
        <v>5</v>
      </c>
      <c r="N27" s="46">
        <v>5</v>
      </c>
      <c r="O27" s="15">
        <f t="shared" si="1"/>
        <v>50</v>
      </c>
      <c r="P27" s="15">
        <f t="shared" si="2"/>
        <v>12</v>
      </c>
      <c r="Q27" s="15">
        <f t="shared" si="3"/>
        <v>21.6</v>
      </c>
      <c r="R27" s="15">
        <f t="shared" si="4"/>
        <v>31.2</v>
      </c>
      <c r="S27" s="15">
        <f t="shared" si="5"/>
        <v>40.799999999999997</v>
      </c>
      <c r="T27" s="15">
        <f t="shared" si="6"/>
        <v>50.4</v>
      </c>
      <c r="U27" s="15">
        <f t="shared" si="7"/>
        <v>60</v>
      </c>
      <c r="V27" s="15">
        <f t="shared" si="8"/>
        <v>48</v>
      </c>
      <c r="W27" s="15">
        <f t="shared" si="9"/>
        <v>9.6</v>
      </c>
      <c r="X27" s="15" t="str">
        <f t="shared" si="10"/>
        <v>Tinggi</v>
      </c>
    </row>
    <row r="28" spans="1:28" x14ac:dyDescent="0.25">
      <c r="A28" s="14">
        <v>20</v>
      </c>
      <c r="B28" s="15" t="s">
        <v>80</v>
      </c>
      <c r="C28" s="46">
        <v>4</v>
      </c>
      <c r="D28" s="46">
        <v>2</v>
      </c>
      <c r="E28" s="46">
        <v>4</v>
      </c>
      <c r="F28" s="46">
        <v>4</v>
      </c>
      <c r="G28" s="46">
        <v>3</v>
      </c>
      <c r="H28" s="46">
        <v>4</v>
      </c>
      <c r="I28" s="46">
        <v>4</v>
      </c>
      <c r="J28" s="46">
        <v>3</v>
      </c>
      <c r="K28" s="46">
        <v>4</v>
      </c>
      <c r="L28" s="46">
        <v>4</v>
      </c>
      <c r="M28" s="49">
        <v>4</v>
      </c>
      <c r="N28" s="46">
        <v>2</v>
      </c>
      <c r="O28" s="15">
        <f t="shared" si="1"/>
        <v>42</v>
      </c>
      <c r="P28" s="15">
        <f t="shared" si="2"/>
        <v>12</v>
      </c>
      <c r="Q28" s="15">
        <f t="shared" si="3"/>
        <v>21.6</v>
      </c>
      <c r="R28" s="15">
        <f t="shared" si="4"/>
        <v>31.2</v>
      </c>
      <c r="S28" s="15">
        <f t="shared" si="5"/>
        <v>40.799999999999997</v>
      </c>
      <c r="T28" s="15">
        <f t="shared" si="6"/>
        <v>50.4</v>
      </c>
      <c r="U28" s="15">
        <f t="shared" si="7"/>
        <v>60</v>
      </c>
      <c r="V28" s="15">
        <f t="shared" si="8"/>
        <v>48</v>
      </c>
      <c r="W28" s="15">
        <f t="shared" si="9"/>
        <v>9.6</v>
      </c>
      <c r="X28" s="15" t="str">
        <f t="shared" si="10"/>
        <v>Tinggi</v>
      </c>
    </row>
    <row r="29" spans="1:28" x14ac:dyDescent="0.25">
      <c r="A29" s="14">
        <v>21</v>
      </c>
      <c r="B29" s="15" t="s">
        <v>76</v>
      </c>
      <c r="C29" s="46">
        <v>4</v>
      </c>
      <c r="D29" s="46">
        <v>3</v>
      </c>
      <c r="E29" s="46">
        <v>4</v>
      </c>
      <c r="F29" s="46">
        <v>5</v>
      </c>
      <c r="G29" s="46">
        <v>3</v>
      </c>
      <c r="H29" s="46">
        <v>3</v>
      </c>
      <c r="I29" s="46">
        <v>4</v>
      </c>
      <c r="J29" s="46">
        <v>5</v>
      </c>
      <c r="K29" s="46">
        <v>3</v>
      </c>
      <c r="L29" s="46">
        <v>4</v>
      </c>
      <c r="M29" s="49">
        <v>5</v>
      </c>
      <c r="N29" s="46">
        <v>4</v>
      </c>
      <c r="O29" s="15">
        <f t="shared" si="1"/>
        <v>47</v>
      </c>
      <c r="P29" s="15">
        <f t="shared" si="2"/>
        <v>12</v>
      </c>
      <c r="Q29" s="15">
        <f t="shared" si="3"/>
        <v>21.6</v>
      </c>
      <c r="R29" s="15">
        <f t="shared" si="4"/>
        <v>31.2</v>
      </c>
      <c r="S29" s="15">
        <f t="shared" si="5"/>
        <v>40.799999999999997</v>
      </c>
      <c r="T29" s="15">
        <f t="shared" si="6"/>
        <v>50.4</v>
      </c>
      <c r="U29" s="15">
        <f t="shared" si="7"/>
        <v>60</v>
      </c>
      <c r="V29" s="15">
        <f t="shared" si="8"/>
        <v>48</v>
      </c>
      <c r="W29" s="15">
        <f t="shared" si="9"/>
        <v>9.6</v>
      </c>
      <c r="X29" s="15" t="str">
        <f t="shared" si="10"/>
        <v>Tinggi</v>
      </c>
    </row>
    <row r="30" spans="1:28" x14ac:dyDescent="0.25">
      <c r="A30" s="14">
        <v>22</v>
      </c>
      <c r="B30" s="15" t="s">
        <v>66</v>
      </c>
      <c r="C30" s="46">
        <v>4</v>
      </c>
      <c r="D30" s="46">
        <v>2</v>
      </c>
      <c r="E30" s="46">
        <v>4</v>
      </c>
      <c r="F30" s="46">
        <v>5</v>
      </c>
      <c r="G30" s="46">
        <v>3</v>
      </c>
      <c r="H30" s="46">
        <v>4</v>
      </c>
      <c r="I30" s="46">
        <v>5</v>
      </c>
      <c r="J30" s="46">
        <v>3</v>
      </c>
      <c r="K30" s="46">
        <v>4</v>
      </c>
      <c r="L30" s="46">
        <v>4</v>
      </c>
      <c r="M30" s="49">
        <v>4</v>
      </c>
      <c r="N30" s="46">
        <v>4</v>
      </c>
      <c r="O30" s="15">
        <f t="shared" si="1"/>
        <v>46</v>
      </c>
      <c r="P30" s="15">
        <f t="shared" si="2"/>
        <v>12</v>
      </c>
      <c r="Q30" s="15">
        <f t="shared" si="3"/>
        <v>21.6</v>
      </c>
      <c r="R30" s="15">
        <f t="shared" si="4"/>
        <v>31.2</v>
      </c>
      <c r="S30" s="15">
        <f t="shared" si="5"/>
        <v>40.799999999999997</v>
      </c>
      <c r="T30" s="15">
        <f t="shared" si="6"/>
        <v>50.4</v>
      </c>
      <c r="U30" s="15">
        <f t="shared" si="7"/>
        <v>60</v>
      </c>
      <c r="V30" s="15">
        <f t="shared" si="8"/>
        <v>48</v>
      </c>
      <c r="W30" s="15">
        <f t="shared" si="9"/>
        <v>9.6</v>
      </c>
      <c r="X30" s="15" t="str">
        <f t="shared" si="10"/>
        <v>Tinggi</v>
      </c>
    </row>
    <row r="31" spans="1:28" x14ac:dyDescent="0.25">
      <c r="A31" s="14">
        <v>23</v>
      </c>
      <c r="B31" s="15" t="s">
        <v>53</v>
      </c>
      <c r="C31" s="46">
        <v>4</v>
      </c>
      <c r="D31" s="46">
        <v>2</v>
      </c>
      <c r="E31" s="46">
        <v>4</v>
      </c>
      <c r="F31" s="46">
        <v>4</v>
      </c>
      <c r="G31" s="46">
        <v>3</v>
      </c>
      <c r="H31" s="46">
        <v>4</v>
      </c>
      <c r="I31" s="46">
        <v>4</v>
      </c>
      <c r="J31" s="46">
        <v>3</v>
      </c>
      <c r="K31" s="46">
        <v>4</v>
      </c>
      <c r="L31" s="46">
        <v>4</v>
      </c>
      <c r="M31" s="49">
        <v>4</v>
      </c>
      <c r="N31" s="46">
        <v>2</v>
      </c>
      <c r="O31" s="15">
        <f t="shared" si="1"/>
        <v>42</v>
      </c>
      <c r="P31" s="15">
        <f t="shared" si="2"/>
        <v>12</v>
      </c>
      <c r="Q31" s="15">
        <f t="shared" si="3"/>
        <v>21.6</v>
      </c>
      <c r="R31" s="15">
        <f t="shared" si="4"/>
        <v>31.2</v>
      </c>
      <c r="S31" s="15">
        <f t="shared" si="5"/>
        <v>40.799999999999997</v>
      </c>
      <c r="T31" s="15">
        <f t="shared" si="6"/>
        <v>50.4</v>
      </c>
      <c r="U31" s="15">
        <f t="shared" si="7"/>
        <v>60</v>
      </c>
      <c r="V31" s="15">
        <f t="shared" si="8"/>
        <v>48</v>
      </c>
      <c r="W31" s="15">
        <f t="shared" si="9"/>
        <v>9.6</v>
      </c>
      <c r="X31" s="15" t="str">
        <f t="shared" si="10"/>
        <v>Tinggi</v>
      </c>
    </row>
    <row r="32" spans="1:28" x14ac:dyDescent="0.25">
      <c r="A32" s="14">
        <v>24</v>
      </c>
      <c r="B32" s="15" t="s">
        <v>68</v>
      </c>
      <c r="C32" s="46">
        <v>4</v>
      </c>
      <c r="D32" s="46">
        <v>3</v>
      </c>
      <c r="E32" s="46">
        <v>3</v>
      </c>
      <c r="F32" s="46">
        <v>4</v>
      </c>
      <c r="G32" s="46">
        <v>2</v>
      </c>
      <c r="H32" s="46">
        <v>4</v>
      </c>
      <c r="I32" s="46">
        <v>4</v>
      </c>
      <c r="J32" s="46">
        <v>4</v>
      </c>
      <c r="K32" s="46">
        <v>4</v>
      </c>
      <c r="L32" s="46">
        <v>4</v>
      </c>
      <c r="M32" s="49">
        <v>5</v>
      </c>
      <c r="N32" s="46">
        <v>3</v>
      </c>
      <c r="O32" s="15">
        <f t="shared" si="1"/>
        <v>44</v>
      </c>
      <c r="P32" s="15">
        <f t="shared" si="2"/>
        <v>12</v>
      </c>
      <c r="Q32" s="15">
        <f t="shared" si="3"/>
        <v>21.6</v>
      </c>
      <c r="R32" s="15">
        <f t="shared" si="4"/>
        <v>31.2</v>
      </c>
      <c r="S32" s="15">
        <f t="shared" si="5"/>
        <v>40.799999999999997</v>
      </c>
      <c r="T32" s="15">
        <f t="shared" si="6"/>
        <v>50.4</v>
      </c>
      <c r="U32" s="15">
        <f t="shared" si="7"/>
        <v>60</v>
      </c>
      <c r="V32" s="15">
        <f t="shared" si="8"/>
        <v>48</v>
      </c>
      <c r="W32" s="15">
        <f t="shared" si="9"/>
        <v>9.6</v>
      </c>
      <c r="X32" s="15" t="str">
        <f t="shared" si="10"/>
        <v>Tinggi</v>
      </c>
    </row>
    <row r="33" spans="1:24" x14ac:dyDescent="0.25">
      <c r="A33" s="14">
        <v>25</v>
      </c>
      <c r="B33" s="15" t="s">
        <v>57</v>
      </c>
      <c r="C33" s="46">
        <v>4</v>
      </c>
      <c r="D33" s="46">
        <v>3</v>
      </c>
      <c r="E33" s="46">
        <v>4</v>
      </c>
      <c r="F33" s="46">
        <v>4</v>
      </c>
      <c r="G33" s="46">
        <v>4</v>
      </c>
      <c r="H33" s="46">
        <v>4</v>
      </c>
      <c r="I33" s="46">
        <v>4</v>
      </c>
      <c r="J33" s="46">
        <v>4</v>
      </c>
      <c r="K33" s="46">
        <v>4</v>
      </c>
      <c r="L33" s="46">
        <v>4</v>
      </c>
      <c r="M33" s="49">
        <v>4</v>
      </c>
      <c r="N33" s="46">
        <v>3</v>
      </c>
      <c r="O33" s="15">
        <f t="shared" si="1"/>
        <v>46</v>
      </c>
      <c r="P33" s="15">
        <f t="shared" si="2"/>
        <v>12</v>
      </c>
      <c r="Q33" s="15">
        <f t="shared" si="3"/>
        <v>21.6</v>
      </c>
      <c r="R33" s="15">
        <f t="shared" si="4"/>
        <v>31.2</v>
      </c>
      <c r="S33" s="15">
        <f t="shared" si="5"/>
        <v>40.799999999999997</v>
      </c>
      <c r="T33" s="15">
        <f t="shared" si="6"/>
        <v>50.4</v>
      </c>
      <c r="U33" s="15">
        <f t="shared" si="7"/>
        <v>60</v>
      </c>
      <c r="V33" s="15">
        <f t="shared" si="8"/>
        <v>48</v>
      </c>
      <c r="W33" s="15">
        <f t="shared" si="9"/>
        <v>9.6</v>
      </c>
      <c r="X33" s="15" t="str">
        <f t="shared" si="10"/>
        <v>Tinggi</v>
      </c>
    </row>
    <row r="34" spans="1:24" x14ac:dyDescent="0.25">
      <c r="A34" s="14">
        <v>26</v>
      </c>
      <c r="B34" s="15" t="s">
        <v>67</v>
      </c>
      <c r="C34" s="46">
        <v>4</v>
      </c>
      <c r="D34" s="46">
        <v>3</v>
      </c>
      <c r="E34" s="46">
        <v>4</v>
      </c>
      <c r="F34" s="46">
        <v>4</v>
      </c>
      <c r="G34" s="46">
        <v>4</v>
      </c>
      <c r="H34" s="46">
        <v>4</v>
      </c>
      <c r="I34" s="46">
        <v>4</v>
      </c>
      <c r="J34" s="46">
        <v>4</v>
      </c>
      <c r="K34" s="46">
        <v>4</v>
      </c>
      <c r="L34" s="46">
        <v>4</v>
      </c>
      <c r="M34" s="49">
        <v>3</v>
      </c>
      <c r="N34" s="46">
        <v>5</v>
      </c>
      <c r="O34" s="15">
        <f t="shared" si="1"/>
        <v>47</v>
      </c>
      <c r="P34" s="15">
        <f t="shared" si="2"/>
        <v>12</v>
      </c>
      <c r="Q34" s="15">
        <f t="shared" si="3"/>
        <v>21.6</v>
      </c>
      <c r="R34" s="15">
        <f t="shared" si="4"/>
        <v>31.2</v>
      </c>
      <c r="S34" s="15">
        <f t="shared" si="5"/>
        <v>40.799999999999997</v>
      </c>
      <c r="T34" s="15">
        <f t="shared" si="6"/>
        <v>50.4</v>
      </c>
      <c r="U34" s="15">
        <f t="shared" si="7"/>
        <v>60</v>
      </c>
      <c r="V34" s="15">
        <f t="shared" si="8"/>
        <v>48</v>
      </c>
      <c r="W34" s="15">
        <f t="shared" si="9"/>
        <v>9.6</v>
      </c>
      <c r="X34" s="15" t="str">
        <f t="shared" si="10"/>
        <v>Tinggi</v>
      </c>
    </row>
    <row r="35" spans="1:24" x14ac:dyDescent="0.25">
      <c r="A35" s="14">
        <v>27</v>
      </c>
      <c r="B35" s="15" t="s">
        <v>61</v>
      </c>
      <c r="C35" s="46">
        <v>4</v>
      </c>
      <c r="D35" s="46">
        <v>1</v>
      </c>
      <c r="E35" s="46">
        <v>5</v>
      </c>
      <c r="F35" s="46">
        <v>5</v>
      </c>
      <c r="G35" s="46">
        <v>5</v>
      </c>
      <c r="H35" s="46">
        <v>5</v>
      </c>
      <c r="I35" s="46">
        <v>5</v>
      </c>
      <c r="J35" s="46">
        <v>5</v>
      </c>
      <c r="K35" s="46">
        <v>5</v>
      </c>
      <c r="L35" s="46">
        <v>5</v>
      </c>
      <c r="M35" s="49">
        <v>5</v>
      </c>
      <c r="N35" s="46">
        <v>4</v>
      </c>
      <c r="O35" s="15">
        <f t="shared" si="1"/>
        <v>54</v>
      </c>
      <c r="P35" s="15">
        <f t="shared" si="2"/>
        <v>12</v>
      </c>
      <c r="Q35" s="15">
        <f t="shared" si="3"/>
        <v>21.6</v>
      </c>
      <c r="R35" s="15">
        <f t="shared" si="4"/>
        <v>31.2</v>
      </c>
      <c r="S35" s="15">
        <f t="shared" si="5"/>
        <v>40.799999999999997</v>
      </c>
      <c r="T35" s="15">
        <f t="shared" si="6"/>
        <v>50.4</v>
      </c>
      <c r="U35" s="15">
        <f t="shared" si="7"/>
        <v>60</v>
      </c>
      <c r="V35" s="15">
        <f t="shared" si="8"/>
        <v>48</v>
      </c>
      <c r="W35" s="15">
        <f t="shared" si="9"/>
        <v>9.6</v>
      </c>
      <c r="X35" s="15" t="str">
        <f t="shared" si="10"/>
        <v>Sangat Tinggi</v>
      </c>
    </row>
    <row r="36" spans="1:24" x14ac:dyDescent="0.25">
      <c r="A36" s="14">
        <v>28</v>
      </c>
      <c r="B36" s="15" t="s">
        <v>52</v>
      </c>
      <c r="C36" s="46">
        <v>4</v>
      </c>
      <c r="D36" s="46">
        <v>3</v>
      </c>
      <c r="E36" s="46">
        <v>3</v>
      </c>
      <c r="F36" s="46">
        <v>4</v>
      </c>
      <c r="G36" s="46">
        <v>2</v>
      </c>
      <c r="H36" s="46">
        <v>4</v>
      </c>
      <c r="I36" s="46">
        <v>4</v>
      </c>
      <c r="J36" s="46">
        <v>4</v>
      </c>
      <c r="K36" s="46">
        <v>4</v>
      </c>
      <c r="L36" s="46">
        <v>4</v>
      </c>
      <c r="M36" s="49">
        <v>5</v>
      </c>
      <c r="N36" s="46">
        <v>4</v>
      </c>
      <c r="O36" s="15">
        <f t="shared" si="1"/>
        <v>45</v>
      </c>
      <c r="P36" s="15">
        <f t="shared" si="2"/>
        <v>12</v>
      </c>
      <c r="Q36" s="15">
        <f t="shared" si="3"/>
        <v>21.6</v>
      </c>
      <c r="R36" s="15">
        <f t="shared" si="4"/>
        <v>31.2</v>
      </c>
      <c r="S36" s="15">
        <f t="shared" si="5"/>
        <v>40.799999999999997</v>
      </c>
      <c r="T36" s="15">
        <f t="shared" si="6"/>
        <v>50.4</v>
      </c>
      <c r="U36" s="15">
        <f t="shared" si="7"/>
        <v>60</v>
      </c>
      <c r="V36" s="15">
        <f t="shared" si="8"/>
        <v>48</v>
      </c>
      <c r="W36" s="15">
        <f t="shared" si="9"/>
        <v>9.6</v>
      </c>
      <c r="X36" s="15" t="str">
        <f t="shared" si="10"/>
        <v>Tinggi</v>
      </c>
    </row>
    <row r="37" spans="1:24" x14ac:dyDescent="0.25">
      <c r="A37" s="14">
        <v>29</v>
      </c>
      <c r="B37" s="15" t="s">
        <v>58</v>
      </c>
      <c r="C37" s="46">
        <v>4</v>
      </c>
      <c r="D37" s="46">
        <v>1</v>
      </c>
      <c r="E37" s="46">
        <v>4</v>
      </c>
      <c r="F37" s="46">
        <v>5</v>
      </c>
      <c r="G37" s="46">
        <v>5</v>
      </c>
      <c r="H37" s="46">
        <v>5</v>
      </c>
      <c r="I37" s="46">
        <v>5</v>
      </c>
      <c r="J37" s="46">
        <v>5</v>
      </c>
      <c r="K37" s="46">
        <v>5</v>
      </c>
      <c r="L37" s="46">
        <v>5</v>
      </c>
      <c r="M37" s="49">
        <v>5</v>
      </c>
      <c r="N37" s="46">
        <v>4</v>
      </c>
      <c r="O37" s="15">
        <f t="shared" si="1"/>
        <v>53</v>
      </c>
      <c r="P37" s="15">
        <f t="shared" si="2"/>
        <v>12</v>
      </c>
      <c r="Q37" s="15">
        <f t="shared" si="3"/>
        <v>21.6</v>
      </c>
      <c r="R37" s="15">
        <f t="shared" si="4"/>
        <v>31.2</v>
      </c>
      <c r="S37" s="15">
        <f t="shared" si="5"/>
        <v>40.799999999999997</v>
      </c>
      <c r="T37" s="15">
        <f t="shared" si="6"/>
        <v>50.4</v>
      </c>
      <c r="U37" s="15">
        <f t="shared" si="7"/>
        <v>60</v>
      </c>
      <c r="V37" s="15">
        <f t="shared" si="8"/>
        <v>48</v>
      </c>
      <c r="W37" s="15">
        <f t="shared" si="9"/>
        <v>9.6</v>
      </c>
      <c r="X37" s="15" t="str">
        <f t="shared" si="10"/>
        <v>Sangat Tinggi</v>
      </c>
    </row>
    <row r="38" spans="1:24" x14ac:dyDescent="0.25">
      <c r="A38" s="14">
        <v>30</v>
      </c>
      <c r="B38" s="15" t="s">
        <v>59</v>
      </c>
      <c r="C38" s="46">
        <v>3</v>
      </c>
      <c r="D38" s="46">
        <v>2</v>
      </c>
      <c r="E38" s="46">
        <v>4</v>
      </c>
      <c r="F38" s="46">
        <v>4</v>
      </c>
      <c r="G38" s="46">
        <v>3</v>
      </c>
      <c r="H38" s="46">
        <v>4</v>
      </c>
      <c r="I38" s="46">
        <v>4</v>
      </c>
      <c r="J38" s="46">
        <v>4</v>
      </c>
      <c r="K38" s="46">
        <v>3</v>
      </c>
      <c r="L38" s="46">
        <v>5</v>
      </c>
      <c r="M38" s="49">
        <v>4</v>
      </c>
      <c r="N38" s="46">
        <v>3</v>
      </c>
      <c r="O38" s="15">
        <f t="shared" si="1"/>
        <v>43</v>
      </c>
      <c r="P38" s="15">
        <f t="shared" si="2"/>
        <v>12</v>
      </c>
      <c r="Q38" s="15">
        <f t="shared" si="3"/>
        <v>21.6</v>
      </c>
      <c r="R38" s="15">
        <f t="shared" si="4"/>
        <v>31.2</v>
      </c>
      <c r="S38" s="15">
        <f t="shared" si="5"/>
        <v>40.799999999999997</v>
      </c>
      <c r="T38" s="15">
        <f t="shared" si="6"/>
        <v>50.4</v>
      </c>
      <c r="U38" s="15">
        <f t="shared" si="7"/>
        <v>60</v>
      </c>
      <c r="V38" s="15">
        <f t="shared" si="8"/>
        <v>48</v>
      </c>
      <c r="W38" s="15">
        <f t="shared" si="9"/>
        <v>9.6</v>
      </c>
      <c r="X38" s="15" t="str">
        <f t="shared" si="10"/>
        <v>Tinggi</v>
      </c>
    </row>
    <row r="39" spans="1:24" x14ac:dyDescent="0.25">
      <c r="A39" s="14">
        <v>31</v>
      </c>
      <c r="B39" s="15" t="s">
        <v>54</v>
      </c>
      <c r="C39" s="46">
        <v>4</v>
      </c>
      <c r="D39" s="46">
        <v>2</v>
      </c>
      <c r="E39" s="46">
        <v>4</v>
      </c>
      <c r="F39" s="46">
        <v>4</v>
      </c>
      <c r="G39" s="46">
        <v>4</v>
      </c>
      <c r="H39" s="46">
        <v>3</v>
      </c>
      <c r="I39" s="46">
        <v>4</v>
      </c>
      <c r="J39" s="46">
        <v>4</v>
      </c>
      <c r="K39" s="46">
        <v>4</v>
      </c>
      <c r="L39" s="46">
        <v>4</v>
      </c>
      <c r="M39" s="49">
        <v>3</v>
      </c>
      <c r="N39" s="46">
        <v>4</v>
      </c>
      <c r="O39" s="15">
        <f t="shared" si="1"/>
        <v>44</v>
      </c>
      <c r="P39" s="15">
        <f t="shared" si="2"/>
        <v>12</v>
      </c>
      <c r="Q39" s="15">
        <f t="shared" si="3"/>
        <v>21.6</v>
      </c>
      <c r="R39" s="15">
        <f t="shared" si="4"/>
        <v>31.2</v>
      </c>
      <c r="S39" s="15">
        <f t="shared" si="5"/>
        <v>40.799999999999997</v>
      </c>
      <c r="T39" s="15">
        <f t="shared" si="6"/>
        <v>50.4</v>
      </c>
      <c r="U39" s="15">
        <f t="shared" si="7"/>
        <v>60</v>
      </c>
      <c r="V39" s="15">
        <f t="shared" si="8"/>
        <v>48</v>
      </c>
      <c r="W39" s="15">
        <f t="shared" si="9"/>
        <v>9.6</v>
      </c>
      <c r="X39" s="15" t="str">
        <f t="shared" si="10"/>
        <v>Tinggi</v>
      </c>
    </row>
    <row r="40" spans="1:24" x14ac:dyDescent="0.25">
      <c r="A40" s="14">
        <v>32</v>
      </c>
      <c r="B40" s="15"/>
      <c r="C40" s="46">
        <v>4</v>
      </c>
      <c r="D40" s="46">
        <v>4</v>
      </c>
      <c r="E40" s="46">
        <v>5</v>
      </c>
      <c r="F40" s="46">
        <v>4</v>
      </c>
      <c r="G40" s="46">
        <v>4</v>
      </c>
      <c r="H40" s="46">
        <v>4</v>
      </c>
      <c r="I40" s="46">
        <v>4</v>
      </c>
      <c r="J40" s="46">
        <v>4</v>
      </c>
      <c r="K40" s="46">
        <v>4</v>
      </c>
      <c r="L40" s="46">
        <v>4</v>
      </c>
      <c r="M40" s="49">
        <v>5</v>
      </c>
      <c r="N40" s="46">
        <v>3</v>
      </c>
      <c r="O40" s="15">
        <f t="shared" ref="O40:O43" si="12">SUM(C40:N40)</f>
        <v>49</v>
      </c>
      <c r="P40" s="15">
        <f t="shared" si="2"/>
        <v>12</v>
      </c>
      <c r="Q40" s="15">
        <f t="shared" ref="Q40:Q43" si="13">P40+W40</f>
        <v>21.6</v>
      </c>
      <c r="R40" s="15">
        <f t="shared" ref="R40:R43" si="14">P40+(2*W40)</f>
        <v>31.2</v>
      </c>
      <c r="S40" s="15">
        <f t="shared" ref="S40:S43" si="15">P40+(3*W40)</f>
        <v>40.799999999999997</v>
      </c>
      <c r="T40" s="15">
        <f t="shared" ref="T40:T43" si="16">P40+(4*W40)</f>
        <v>50.4</v>
      </c>
      <c r="U40" s="15">
        <f t="shared" si="7"/>
        <v>60</v>
      </c>
      <c r="V40" s="15">
        <f t="shared" ref="V40:V43" si="17">U40-P40</f>
        <v>48</v>
      </c>
      <c r="W40" s="15">
        <f t="shared" ref="W40:W43" si="18">V40/5</f>
        <v>9.6</v>
      </c>
      <c r="X40" s="15" t="str">
        <f t="shared" ref="X40:X43" si="19">VLOOKUP(O40,$Z$7:$AB$11,2,TRUE)</f>
        <v>Tinggi</v>
      </c>
    </row>
    <row r="41" spans="1:24" x14ac:dyDescent="0.25">
      <c r="A41" s="14">
        <v>33</v>
      </c>
      <c r="B41" s="15"/>
      <c r="C41" s="46">
        <v>4</v>
      </c>
      <c r="D41" s="46">
        <v>2</v>
      </c>
      <c r="E41" s="46">
        <v>4</v>
      </c>
      <c r="F41" s="46">
        <v>4</v>
      </c>
      <c r="G41" s="46">
        <v>4</v>
      </c>
      <c r="H41" s="46">
        <v>3</v>
      </c>
      <c r="I41" s="46">
        <v>4</v>
      </c>
      <c r="J41" s="46">
        <v>4</v>
      </c>
      <c r="K41" s="46">
        <v>4</v>
      </c>
      <c r="L41" s="46">
        <v>4</v>
      </c>
      <c r="M41" s="49">
        <v>3</v>
      </c>
      <c r="N41" s="46">
        <v>4</v>
      </c>
      <c r="O41" s="15">
        <f t="shared" si="12"/>
        <v>44</v>
      </c>
      <c r="P41" s="15">
        <f t="shared" si="2"/>
        <v>12</v>
      </c>
      <c r="Q41" s="15">
        <f t="shared" si="13"/>
        <v>21.6</v>
      </c>
      <c r="R41" s="15">
        <f t="shared" si="14"/>
        <v>31.2</v>
      </c>
      <c r="S41" s="15">
        <f t="shared" si="15"/>
        <v>40.799999999999997</v>
      </c>
      <c r="T41" s="15">
        <f t="shared" si="16"/>
        <v>50.4</v>
      </c>
      <c r="U41" s="15">
        <f t="shared" si="7"/>
        <v>60</v>
      </c>
      <c r="V41" s="15">
        <f t="shared" si="17"/>
        <v>48</v>
      </c>
      <c r="W41" s="15">
        <f t="shared" si="18"/>
        <v>9.6</v>
      </c>
      <c r="X41" s="15" t="str">
        <f t="shared" si="19"/>
        <v>Tinggi</v>
      </c>
    </row>
    <row r="42" spans="1:24" x14ac:dyDescent="0.25">
      <c r="A42" s="14">
        <v>34</v>
      </c>
      <c r="B42" s="15"/>
      <c r="C42" s="46">
        <v>4</v>
      </c>
      <c r="D42" s="46">
        <v>1</v>
      </c>
      <c r="E42" s="46">
        <v>3</v>
      </c>
      <c r="F42" s="46">
        <v>4</v>
      </c>
      <c r="G42" s="46">
        <v>2</v>
      </c>
      <c r="H42" s="46">
        <v>4</v>
      </c>
      <c r="I42" s="46">
        <v>4</v>
      </c>
      <c r="J42" s="46">
        <v>4</v>
      </c>
      <c r="K42" s="46">
        <v>4</v>
      </c>
      <c r="L42" s="46">
        <v>4</v>
      </c>
      <c r="M42" s="49">
        <v>5</v>
      </c>
      <c r="N42" s="46">
        <v>3</v>
      </c>
      <c r="O42" s="15">
        <f t="shared" si="12"/>
        <v>42</v>
      </c>
      <c r="P42" s="15">
        <f t="shared" si="2"/>
        <v>12</v>
      </c>
      <c r="Q42" s="15">
        <f t="shared" si="13"/>
        <v>21.6</v>
      </c>
      <c r="R42" s="15">
        <f t="shared" si="14"/>
        <v>31.2</v>
      </c>
      <c r="S42" s="15">
        <f t="shared" si="15"/>
        <v>40.799999999999997</v>
      </c>
      <c r="T42" s="15">
        <f t="shared" si="16"/>
        <v>50.4</v>
      </c>
      <c r="U42" s="15">
        <f t="shared" si="7"/>
        <v>60</v>
      </c>
      <c r="V42" s="15">
        <f t="shared" si="17"/>
        <v>48</v>
      </c>
      <c r="W42" s="15">
        <f t="shared" si="18"/>
        <v>9.6</v>
      </c>
      <c r="X42" s="15" t="str">
        <f t="shared" si="19"/>
        <v>Tinggi</v>
      </c>
    </row>
    <row r="43" spans="1:24" x14ac:dyDescent="0.25">
      <c r="A43" s="14">
        <v>35</v>
      </c>
      <c r="B43" s="15" t="s">
        <v>60</v>
      </c>
      <c r="C43" s="46">
        <v>4</v>
      </c>
      <c r="D43" s="46">
        <v>3</v>
      </c>
      <c r="E43" s="46">
        <v>4</v>
      </c>
      <c r="F43" s="46">
        <v>5</v>
      </c>
      <c r="G43" s="46">
        <v>4</v>
      </c>
      <c r="H43" s="46">
        <v>3</v>
      </c>
      <c r="I43" s="46">
        <v>4</v>
      </c>
      <c r="J43" s="46">
        <v>5</v>
      </c>
      <c r="K43" s="46">
        <v>3</v>
      </c>
      <c r="L43" s="46">
        <v>4</v>
      </c>
      <c r="M43" s="49">
        <v>5</v>
      </c>
      <c r="N43" s="46">
        <v>4</v>
      </c>
      <c r="O43" s="15">
        <f t="shared" si="12"/>
        <v>48</v>
      </c>
      <c r="P43" s="15">
        <f t="shared" si="2"/>
        <v>12</v>
      </c>
      <c r="Q43" s="15">
        <f t="shared" si="13"/>
        <v>21.6</v>
      </c>
      <c r="R43" s="15">
        <f t="shared" si="14"/>
        <v>31.2</v>
      </c>
      <c r="S43" s="15">
        <f t="shared" si="15"/>
        <v>40.799999999999997</v>
      </c>
      <c r="T43" s="15">
        <f t="shared" si="16"/>
        <v>50.4</v>
      </c>
      <c r="U43" s="15">
        <f t="shared" si="7"/>
        <v>60</v>
      </c>
      <c r="V43" s="15">
        <f t="shared" si="17"/>
        <v>48</v>
      </c>
      <c r="W43" s="15">
        <f t="shared" si="18"/>
        <v>9.6</v>
      </c>
      <c r="X43" s="15" t="str">
        <f t="shared" si="19"/>
        <v>Tinggi</v>
      </c>
    </row>
    <row r="44" spans="1:24" s="56" customFormat="1" ht="28.9" customHeight="1" x14ac:dyDescent="0.25">
      <c r="A44" s="115" t="s">
        <v>83</v>
      </c>
      <c r="B44" s="117"/>
      <c r="C44" s="27">
        <f t="shared" ref="C44:O44" si="20">SUM(C9:C43)</f>
        <v>136</v>
      </c>
      <c r="D44" s="27">
        <f t="shared" si="20"/>
        <v>92</v>
      </c>
      <c r="E44" s="27">
        <f t="shared" si="20"/>
        <v>128</v>
      </c>
      <c r="F44" s="27">
        <f t="shared" si="20"/>
        <v>148</v>
      </c>
      <c r="G44" s="27">
        <f t="shared" si="20"/>
        <v>113</v>
      </c>
      <c r="H44" s="27">
        <f t="shared" si="20"/>
        <v>136</v>
      </c>
      <c r="I44" s="27">
        <f t="shared" si="20"/>
        <v>141</v>
      </c>
      <c r="J44" s="27">
        <f t="shared" si="20"/>
        <v>144</v>
      </c>
      <c r="K44" s="27">
        <f t="shared" si="20"/>
        <v>140</v>
      </c>
      <c r="L44" s="27">
        <f t="shared" si="20"/>
        <v>148</v>
      </c>
      <c r="M44" s="59">
        <f t="shared" si="20"/>
        <v>146</v>
      </c>
      <c r="N44" s="27">
        <f t="shared" si="20"/>
        <v>118</v>
      </c>
      <c r="O44" s="27">
        <f t="shared" si="20"/>
        <v>1590</v>
      </c>
      <c r="P44" s="22">
        <f>12*32*1</f>
        <v>384</v>
      </c>
      <c r="Q44" s="20">
        <f t="shared" si="3"/>
        <v>691.2</v>
      </c>
      <c r="R44" s="20">
        <f t="shared" si="4"/>
        <v>998.4</v>
      </c>
      <c r="S44" s="20">
        <f t="shared" si="5"/>
        <v>1305.5999999999999</v>
      </c>
      <c r="T44" s="20">
        <f t="shared" si="6"/>
        <v>1612.8</v>
      </c>
      <c r="U44" s="22">
        <f>12*32*5</f>
        <v>1920</v>
      </c>
      <c r="V44" s="20">
        <f t="shared" si="8"/>
        <v>1536</v>
      </c>
      <c r="W44" s="20">
        <f t="shared" si="9"/>
        <v>307.2</v>
      </c>
      <c r="X44" s="20" t="str">
        <f>VLOOKUP(O44,$Z$15:$AB$19,2,TRUE)</f>
        <v>Tinggi</v>
      </c>
    </row>
    <row r="46" spans="1:24" x14ac:dyDescent="0.25">
      <c r="B46" s="19">
        <v>5</v>
      </c>
      <c r="C46" s="19">
        <f>COUNTIF(C9:C43,"5")</f>
        <v>0</v>
      </c>
      <c r="D46" s="19">
        <f t="shared" ref="D46:N46" si="21">COUNTIF(D9:D43,"5")</f>
        <v>0</v>
      </c>
      <c r="E46" s="19">
        <f t="shared" si="21"/>
        <v>2</v>
      </c>
      <c r="F46" s="19">
        <f t="shared" si="21"/>
        <v>9</v>
      </c>
      <c r="G46" s="19">
        <f t="shared" si="21"/>
        <v>3</v>
      </c>
      <c r="H46" s="19">
        <f t="shared" si="21"/>
        <v>3</v>
      </c>
      <c r="I46" s="19">
        <f t="shared" si="21"/>
        <v>4</v>
      </c>
      <c r="J46" s="19">
        <f t="shared" si="21"/>
        <v>8</v>
      </c>
      <c r="K46" s="19">
        <f t="shared" si="21"/>
        <v>6</v>
      </c>
      <c r="L46" s="19">
        <f t="shared" si="21"/>
        <v>10</v>
      </c>
      <c r="M46" s="19">
        <f t="shared" si="21"/>
        <v>16</v>
      </c>
      <c r="N46" s="19">
        <f t="shared" si="21"/>
        <v>2</v>
      </c>
      <c r="O46" s="19"/>
    </row>
    <row r="47" spans="1:24" x14ac:dyDescent="0.25">
      <c r="B47" s="19">
        <v>4</v>
      </c>
      <c r="C47" s="19">
        <f>COUNTIF(C9:C43,"4")</f>
        <v>31</v>
      </c>
      <c r="D47" s="19">
        <f t="shared" ref="D47:N47" si="22">COUNTIF(D9:D43,"4")</f>
        <v>4</v>
      </c>
      <c r="E47" s="19">
        <f t="shared" si="22"/>
        <v>19</v>
      </c>
      <c r="F47" s="19">
        <f t="shared" si="22"/>
        <v>25</v>
      </c>
      <c r="G47" s="19">
        <f t="shared" si="22"/>
        <v>10</v>
      </c>
      <c r="H47" s="19">
        <f t="shared" si="22"/>
        <v>25</v>
      </c>
      <c r="I47" s="19">
        <f t="shared" si="22"/>
        <v>29</v>
      </c>
      <c r="J47" s="19">
        <f t="shared" si="22"/>
        <v>23</v>
      </c>
      <c r="K47" s="19">
        <f t="shared" si="22"/>
        <v>23</v>
      </c>
      <c r="L47" s="19">
        <f t="shared" si="22"/>
        <v>23</v>
      </c>
      <c r="M47" s="19">
        <f t="shared" si="22"/>
        <v>10</v>
      </c>
      <c r="N47" s="19">
        <f t="shared" si="22"/>
        <v>15</v>
      </c>
      <c r="O47" s="19"/>
    </row>
    <row r="48" spans="1:24" x14ac:dyDescent="0.25">
      <c r="B48" s="19">
        <v>3</v>
      </c>
      <c r="C48" s="19">
        <f>COUNTIF(C9:C43,"3")</f>
        <v>4</v>
      </c>
      <c r="D48" s="19">
        <f t="shared" ref="D48:N48" si="23">COUNTIF(D9:D43,"3")</f>
        <v>18</v>
      </c>
      <c r="E48" s="19">
        <f t="shared" si="23"/>
        <v>14</v>
      </c>
      <c r="F48" s="19">
        <f t="shared" si="23"/>
        <v>1</v>
      </c>
      <c r="G48" s="19">
        <f t="shared" si="23"/>
        <v>14</v>
      </c>
      <c r="H48" s="19">
        <f t="shared" si="23"/>
        <v>7</v>
      </c>
      <c r="I48" s="19">
        <f t="shared" si="23"/>
        <v>1</v>
      </c>
      <c r="J48" s="19">
        <f t="shared" si="23"/>
        <v>4</v>
      </c>
      <c r="K48" s="19">
        <f t="shared" si="23"/>
        <v>6</v>
      </c>
      <c r="L48" s="19">
        <f t="shared" si="23"/>
        <v>2</v>
      </c>
      <c r="M48" s="19">
        <f t="shared" si="23"/>
        <v>8</v>
      </c>
      <c r="N48" s="19">
        <f t="shared" si="23"/>
        <v>12</v>
      </c>
      <c r="O48" s="19"/>
    </row>
    <row r="49" spans="2:15" x14ac:dyDescent="0.25">
      <c r="B49" s="19">
        <v>2</v>
      </c>
      <c r="C49" s="19">
        <f>COUNTIF(C9:C43,"2")</f>
        <v>0</v>
      </c>
      <c r="D49" s="19">
        <f t="shared" ref="D49:N49" si="24">COUNTIF(D9:D43,"2")</f>
        <v>9</v>
      </c>
      <c r="E49" s="19">
        <f t="shared" si="24"/>
        <v>0</v>
      </c>
      <c r="F49" s="19">
        <f t="shared" si="24"/>
        <v>0</v>
      </c>
      <c r="G49" s="19">
        <f t="shared" si="24"/>
        <v>8</v>
      </c>
      <c r="H49" s="19">
        <f t="shared" si="24"/>
        <v>0</v>
      </c>
      <c r="I49" s="19">
        <f t="shared" si="24"/>
        <v>1</v>
      </c>
      <c r="J49" s="19">
        <f t="shared" si="24"/>
        <v>0</v>
      </c>
      <c r="K49" s="19">
        <f t="shared" si="24"/>
        <v>0</v>
      </c>
      <c r="L49" s="19">
        <f t="shared" si="24"/>
        <v>0</v>
      </c>
      <c r="M49" s="19">
        <f t="shared" si="24"/>
        <v>1</v>
      </c>
      <c r="N49" s="19">
        <f t="shared" si="24"/>
        <v>6</v>
      </c>
      <c r="O49" s="19"/>
    </row>
    <row r="50" spans="2:15" x14ac:dyDescent="0.25">
      <c r="B50" s="19">
        <v>1</v>
      </c>
      <c r="C50" s="19">
        <f>COUNTIF(C9:C43,"1")</f>
        <v>0</v>
      </c>
      <c r="D50" s="19">
        <f t="shared" ref="D50:N50" si="25">COUNTIF(D9:D43,"1")</f>
        <v>4</v>
      </c>
      <c r="E50" s="19">
        <f t="shared" si="25"/>
        <v>0</v>
      </c>
      <c r="F50" s="19">
        <f t="shared" si="25"/>
        <v>0</v>
      </c>
      <c r="G50" s="19">
        <f t="shared" si="25"/>
        <v>0</v>
      </c>
      <c r="H50" s="19">
        <f t="shared" si="25"/>
        <v>0</v>
      </c>
      <c r="I50" s="19">
        <f t="shared" si="25"/>
        <v>0</v>
      </c>
      <c r="J50" s="19">
        <f t="shared" si="25"/>
        <v>0</v>
      </c>
      <c r="K50" s="19">
        <f t="shared" si="25"/>
        <v>0</v>
      </c>
      <c r="L50" s="19">
        <f t="shared" si="25"/>
        <v>0</v>
      </c>
      <c r="M50" s="19">
        <f t="shared" si="25"/>
        <v>0</v>
      </c>
      <c r="N50" s="19">
        <f t="shared" si="25"/>
        <v>0</v>
      </c>
      <c r="O50" s="19"/>
    </row>
  </sheetData>
  <mergeCells count="21">
    <mergeCell ref="A1:X1"/>
    <mergeCell ref="A2:X2"/>
    <mergeCell ref="A3:X3"/>
    <mergeCell ref="A4:X4"/>
    <mergeCell ref="A6:A8"/>
    <mergeCell ref="B6:B8"/>
    <mergeCell ref="C6:N6"/>
    <mergeCell ref="O6:O8"/>
    <mergeCell ref="P6:P8"/>
    <mergeCell ref="Q6:Q8"/>
    <mergeCell ref="X6:X8"/>
    <mergeCell ref="Z6:AB6"/>
    <mergeCell ref="C7:N7"/>
    <mergeCell ref="Z14:AB14"/>
    <mergeCell ref="A44:B44"/>
    <mergeCell ref="R6:R8"/>
    <mergeCell ref="S6:S8"/>
    <mergeCell ref="T6:T8"/>
    <mergeCell ref="U6:U8"/>
    <mergeCell ref="V6:V8"/>
    <mergeCell ref="W6:W8"/>
  </mergeCells>
  <phoneticPr fontId="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C271-807F-44A4-8C99-91FC3751A591}">
  <dimension ref="A1:X52"/>
  <sheetViews>
    <sheetView workbookViewId="0">
      <selection activeCell="S37" sqref="S37:S40"/>
    </sheetView>
  </sheetViews>
  <sheetFormatPr defaultRowHeight="15" x14ac:dyDescent="0.25"/>
  <cols>
    <col min="1" max="1" width="4.7109375" style="11" customWidth="1"/>
    <col min="2" max="2" width="7.5703125" style="11" customWidth="1"/>
    <col min="3" max="10" width="4.5703125" style="11" customWidth="1"/>
    <col min="11" max="17" width="7" style="11" customWidth="1"/>
    <col min="18" max="19" width="9.140625" style="11"/>
    <col min="20" max="20" width="10.7109375" style="11" bestFit="1" customWidth="1"/>
    <col min="21" max="22" width="9.140625" style="11"/>
    <col min="23" max="23" width="13.140625" style="11" bestFit="1" customWidth="1"/>
    <col min="24" max="16384" width="9.140625" style="11"/>
  </cols>
  <sheetData>
    <row r="1" spans="1:24" x14ac:dyDescent="0.25">
      <c r="A1" s="99" t="s">
        <v>129</v>
      </c>
      <c r="B1" s="99"/>
      <c r="C1" s="99"/>
      <c r="D1" s="99"/>
      <c r="E1" s="99"/>
      <c r="F1" s="99"/>
      <c r="G1" s="99"/>
      <c r="H1" s="99"/>
      <c r="I1" s="99"/>
      <c r="J1" s="99"/>
      <c r="K1" s="99"/>
      <c r="L1" s="99"/>
      <c r="M1" s="99"/>
      <c r="N1" s="99"/>
      <c r="O1" s="99"/>
      <c r="P1" s="99"/>
      <c r="Q1" s="99"/>
      <c r="R1" s="99"/>
      <c r="S1" s="99"/>
      <c r="T1" s="99"/>
    </row>
    <row r="2" spans="1:24" x14ac:dyDescent="0.25">
      <c r="A2" s="99" t="s">
        <v>130</v>
      </c>
      <c r="B2" s="99"/>
      <c r="C2" s="99"/>
      <c r="D2" s="99"/>
      <c r="E2" s="99"/>
      <c r="F2" s="99"/>
      <c r="G2" s="99"/>
      <c r="H2" s="99"/>
      <c r="I2" s="99"/>
      <c r="J2" s="99"/>
      <c r="K2" s="99"/>
      <c r="L2" s="99"/>
      <c r="M2" s="99"/>
      <c r="N2" s="99"/>
      <c r="O2" s="99"/>
      <c r="P2" s="99"/>
      <c r="Q2" s="99"/>
      <c r="R2" s="99"/>
      <c r="S2" s="99"/>
      <c r="T2" s="99"/>
    </row>
    <row r="3" spans="1:24" x14ac:dyDescent="0.25">
      <c r="A3" s="99" t="s">
        <v>105</v>
      </c>
      <c r="B3" s="99"/>
      <c r="C3" s="99"/>
      <c r="D3" s="99"/>
      <c r="E3" s="99"/>
      <c r="F3" s="99"/>
      <c r="G3" s="99"/>
      <c r="H3" s="99"/>
      <c r="I3" s="99"/>
      <c r="J3" s="99"/>
      <c r="K3" s="99"/>
      <c r="L3" s="99"/>
      <c r="M3" s="99"/>
      <c r="N3" s="99"/>
      <c r="O3" s="99"/>
      <c r="P3" s="99"/>
      <c r="Q3" s="99"/>
      <c r="R3" s="99"/>
      <c r="S3" s="99"/>
      <c r="T3" s="99"/>
    </row>
    <row r="5" spans="1:24" x14ac:dyDescent="0.25">
      <c r="A5" s="112" t="s">
        <v>40</v>
      </c>
      <c r="B5" s="112" t="s">
        <v>41</v>
      </c>
      <c r="C5" s="112" t="s">
        <v>131</v>
      </c>
      <c r="D5" s="112"/>
      <c r="E5" s="112"/>
      <c r="F5" s="112"/>
      <c r="G5" s="112"/>
      <c r="H5" s="112"/>
      <c r="I5" s="112"/>
      <c r="J5" s="112"/>
      <c r="K5" s="107" t="s">
        <v>107</v>
      </c>
      <c r="L5" s="107" t="s">
        <v>95</v>
      </c>
      <c r="M5" s="109" t="s">
        <v>132</v>
      </c>
      <c r="N5" s="109" t="s">
        <v>133</v>
      </c>
      <c r="O5" s="109" t="s">
        <v>134</v>
      </c>
      <c r="P5" s="109" t="s">
        <v>135</v>
      </c>
      <c r="Q5" s="107" t="s">
        <v>112</v>
      </c>
      <c r="R5" s="107" t="s">
        <v>113</v>
      </c>
      <c r="S5" s="107" t="s">
        <v>114</v>
      </c>
      <c r="T5" s="109" t="s">
        <v>87</v>
      </c>
      <c r="V5" s="93" t="s">
        <v>115</v>
      </c>
      <c r="W5" s="93"/>
      <c r="X5" s="93"/>
    </row>
    <row r="6" spans="1:24" ht="15.75" thickBot="1" x14ac:dyDescent="0.3">
      <c r="A6" s="113"/>
      <c r="B6" s="113"/>
      <c r="C6" s="38">
        <v>1</v>
      </c>
      <c r="D6" s="38">
        <v>2</v>
      </c>
      <c r="E6" s="38">
        <v>3</v>
      </c>
      <c r="F6" s="38">
        <v>4</v>
      </c>
      <c r="G6" s="38">
        <v>5</v>
      </c>
      <c r="H6" s="38">
        <v>6</v>
      </c>
      <c r="I6" s="38">
        <v>7</v>
      </c>
      <c r="J6" s="38">
        <v>8</v>
      </c>
      <c r="K6" s="108"/>
      <c r="L6" s="108"/>
      <c r="M6" s="110"/>
      <c r="N6" s="110"/>
      <c r="O6" s="110"/>
      <c r="P6" s="110"/>
      <c r="Q6" s="108"/>
      <c r="R6" s="108"/>
      <c r="S6" s="108"/>
      <c r="T6" s="110"/>
      <c r="V6" s="27">
        <f>L7</f>
        <v>8</v>
      </c>
      <c r="W6" s="27" t="s">
        <v>136</v>
      </c>
      <c r="X6" s="27">
        <f>V7-0.1</f>
        <v>14.9</v>
      </c>
    </row>
    <row r="7" spans="1:24" ht="15.75" thickTop="1" x14ac:dyDescent="0.25">
      <c r="A7" s="60">
        <v>1</v>
      </c>
      <c r="B7" s="61" t="s">
        <v>56</v>
      </c>
      <c r="C7" s="62">
        <v>4</v>
      </c>
      <c r="D7" s="62">
        <v>4</v>
      </c>
      <c r="E7" s="62">
        <v>4</v>
      </c>
      <c r="F7" s="62">
        <v>3</v>
      </c>
      <c r="G7" s="62">
        <v>4</v>
      </c>
      <c r="H7" s="62">
        <v>4</v>
      </c>
      <c r="I7" s="62">
        <v>3</v>
      </c>
      <c r="J7" s="62">
        <v>4</v>
      </c>
      <c r="K7" s="61">
        <f t="shared" ref="K7:K41" si="0">SUM(C7:J7)</f>
        <v>30</v>
      </c>
      <c r="L7" s="61">
        <f>8*1*1</f>
        <v>8</v>
      </c>
      <c r="M7" s="61">
        <f>L7+S7</f>
        <v>15</v>
      </c>
      <c r="N7" s="61">
        <f>L7+(2*S7)</f>
        <v>22</v>
      </c>
      <c r="O7" s="61">
        <f>L7+(3*S7)</f>
        <v>29</v>
      </c>
      <c r="P7" s="61">
        <f>L7+(4*S7)</f>
        <v>36</v>
      </c>
      <c r="Q7" s="61">
        <f>8*1*5</f>
        <v>40</v>
      </c>
      <c r="R7" s="61">
        <v>35</v>
      </c>
      <c r="S7" s="61">
        <f>R7/5</f>
        <v>7</v>
      </c>
      <c r="T7" s="61" t="str">
        <f>VLOOKUP(K7,$V$6:$X$10,2,TRUE)</f>
        <v>Baik</v>
      </c>
      <c r="V7" s="27">
        <f>M7</f>
        <v>15</v>
      </c>
      <c r="W7" s="27" t="s">
        <v>137</v>
      </c>
      <c r="X7" s="27">
        <f t="shared" ref="X7:X9" si="1">V8-0.1</f>
        <v>21.9</v>
      </c>
    </row>
    <row r="8" spans="1:24" x14ac:dyDescent="0.25">
      <c r="A8" s="63">
        <v>2</v>
      </c>
      <c r="B8" s="64" t="s">
        <v>73</v>
      </c>
      <c r="C8" s="62">
        <v>4</v>
      </c>
      <c r="D8" s="62">
        <v>4</v>
      </c>
      <c r="E8" s="62">
        <v>4</v>
      </c>
      <c r="F8" s="62">
        <v>5</v>
      </c>
      <c r="G8" s="62">
        <v>5</v>
      </c>
      <c r="H8" s="62">
        <v>4</v>
      </c>
      <c r="I8" s="62">
        <v>5</v>
      </c>
      <c r="J8" s="62">
        <v>4</v>
      </c>
      <c r="K8" s="61">
        <f t="shared" si="0"/>
        <v>35</v>
      </c>
      <c r="L8" s="61">
        <f t="shared" ref="L8:L41" si="2">8*1*1</f>
        <v>8</v>
      </c>
      <c r="M8" s="61">
        <f t="shared" ref="M8:M42" si="3">L8+S8</f>
        <v>15</v>
      </c>
      <c r="N8" s="61">
        <f t="shared" ref="N8:N42" si="4">L8+(2*S8)</f>
        <v>22</v>
      </c>
      <c r="O8" s="61">
        <f t="shared" ref="O8:O42" si="5">L8+(3*S8)</f>
        <v>29</v>
      </c>
      <c r="P8" s="61">
        <f t="shared" ref="P8:P42" si="6">L8+(4*S8)</f>
        <v>36</v>
      </c>
      <c r="Q8" s="61">
        <f t="shared" ref="Q8:Q41" si="7">8*1*5</f>
        <v>40</v>
      </c>
      <c r="R8" s="61">
        <v>35</v>
      </c>
      <c r="S8" s="61">
        <f t="shared" ref="S8:S42" si="8">R8/5</f>
        <v>7</v>
      </c>
      <c r="T8" s="61" t="str">
        <f t="shared" ref="T8:T41" si="9">VLOOKUP(K8,$V$6:$X$10,2,TRUE)</f>
        <v>Baik</v>
      </c>
      <c r="V8" s="27">
        <f>N7</f>
        <v>22</v>
      </c>
      <c r="W8" s="27" t="s">
        <v>138</v>
      </c>
      <c r="X8" s="27">
        <f t="shared" si="1"/>
        <v>28.9</v>
      </c>
    </row>
    <row r="9" spans="1:24" x14ac:dyDescent="0.25">
      <c r="A9" s="63">
        <v>3</v>
      </c>
      <c r="B9" s="61" t="s">
        <v>74</v>
      </c>
      <c r="C9" s="62">
        <v>5</v>
      </c>
      <c r="D9" s="62">
        <v>4</v>
      </c>
      <c r="E9" s="62">
        <v>5</v>
      </c>
      <c r="F9" s="62">
        <v>4</v>
      </c>
      <c r="G9" s="62">
        <v>5</v>
      </c>
      <c r="H9" s="62">
        <v>5</v>
      </c>
      <c r="I9" s="62">
        <v>4</v>
      </c>
      <c r="J9" s="62">
        <v>4</v>
      </c>
      <c r="K9" s="61">
        <f t="shared" si="0"/>
        <v>36</v>
      </c>
      <c r="L9" s="61">
        <f t="shared" si="2"/>
        <v>8</v>
      </c>
      <c r="M9" s="61">
        <f t="shared" si="3"/>
        <v>15</v>
      </c>
      <c r="N9" s="61">
        <f t="shared" si="4"/>
        <v>22</v>
      </c>
      <c r="O9" s="61">
        <f t="shared" si="5"/>
        <v>29</v>
      </c>
      <c r="P9" s="61">
        <f t="shared" si="6"/>
        <v>36</v>
      </c>
      <c r="Q9" s="61">
        <f t="shared" si="7"/>
        <v>40</v>
      </c>
      <c r="R9" s="61">
        <v>35</v>
      </c>
      <c r="S9" s="61">
        <f t="shared" si="8"/>
        <v>7</v>
      </c>
      <c r="T9" s="61" t="str">
        <f t="shared" si="9"/>
        <v>Sangat Baik</v>
      </c>
      <c r="V9" s="27">
        <f>O7</f>
        <v>29</v>
      </c>
      <c r="W9" s="27" t="s">
        <v>139</v>
      </c>
      <c r="X9" s="27">
        <f t="shared" si="1"/>
        <v>35.9</v>
      </c>
    </row>
    <row r="10" spans="1:24" x14ac:dyDescent="0.25">
      <c r="A10" s="63">
        <v>4</v>
      </c>
      <c r="B10" s="64" t="s">
        <v>63</v>
      </c>
      <c r="C10" s="62">
        <v>5</v>
      </c>
      <c r="D10" s="62">
        <v>4</v>
      </c>
      <c r="E10" s="62">
        <v>4</v>
      </c>
      <c r="F10" s="62">
        <v>4</v>
      </c>
      <c r="G10" s="62">
        <v>4</v>
      </c>
      <c r="H10" s="62">
        <v>5</v>
      </c>
      <c r="I10" s="62">
        <v>5</v>
      </c>
      <c r="J10" s="62">
        <v>5</v>
      </c>
      <c r="K10" s="61">
        <f t="shared" si="0"/>
        <v>36</v>
      </c>
      <c r="L10" s="61">
        <f t="shared" si="2"/>
        <v>8</v>
      </c>
      <c r="M10" s="61">
        <f t="shared" si="3"/>
        <v>15</v>
      </c>
      <c r="N10" s="61">
        <f t="shared" si="4"/>
        <v>22</v>
      </c>
      <c r="O10" s="61">
        <f t="shared" si="5"/>
        <v>29</v>
      </c>
      <c r="P10" s="61">
        <f t="shared" si="6"/>
        <v>36</v>
      </c>
      <c r="Q10" s="61">
        <f t="shared" si="7"/>
        <v>40</v>
      </c>
      <c r="R10" s="61">
        <v>35</v>
      </c>
      <c r="S10" s="61">
        <f t="shared" si="8"/>
        <v>7</v>
      </c>
      <c r="T10" s="61" t="str">
        <f t="shared" si="9"/>
        <v>Sangat Baik</v>
      </c>
      <c r="V10" s="27">
        <f>P7</f>
        <v>36</v>
      </c>
      <c r="W10" s="27" t="s">
        <v>140</v>
      </c>
      <c r="X10" s="27">
        <f>Q7</f>
        <v>40</v>
      </c>
    </row>
    <row r="11" spans="1:24" x14ac:dyDescent="0.25">
      <c r="A11" s="63">
        <v>5</v>
      </c>
      <c r="B11" s="61" t="s">
        <v>71</v>
      </c>
      <c r="C11" s="62">
        <v>5</v>
      </c>
      <c r="D11" s="62">
        <v>5</v>
      </c>
      <c r="E11" s="62">
        <v>5</v>
      </c>
      <c r="F11" s="62">
        <v>5</v>
      </c>
      <c r="G11" s="62">
        <v>5</v>
      </c>
      <c r="H11" s="62">
        <v>5</v>
      </c>
      <c r="I11" s="62">
        <v>5</v>
      </c>
      <c r="J11" s="62">
        <v>5</v>
      </c>
      <c r="K11" s="61">
        <f t="shared" si="0"/>
        <v>40</v>
      </c>
      <c r="L11" s="61">
        <f t="shared" si="2"/>
        <v>8</v>
      </c>
      <c r="M11" s="61">
        <f t="shared" si="3"/>
        <v>15</v>
      </c>
      <c r="N11" s="61">
        <f t="shared" si="4"/>
        <v>22</v>
      </c>
      <c r="O11" s="61">
        <f t="shared" si="5"/>
        <v>29</v>
      </c>
      <c r="P11" s="61">
        <f t="shared" si="6"/>
        <v>36</v>
      </c>
      <c r="Q11" s="61">
        <f t="shared" si="7"/>
        <v>40</v>
      </c>
      <c r="R11" s="61">
        <v>35</v>
      </c>
      <c r="S11" s="61">
        <f t="shared" si="8"/>
        <v>7</v>
      </c>
      <c r="T11" s="61" t="str">
        <f t="shared" si="9"/>
        <v>Sangat Baik</v>
      </c>
    </row>
    <row r="12" spans="1:24" x14ac:dyDescent="0.25">
      <c r="A12" s="63">
        <v>6</v>
      </c>
      <c r="B12" s="64" t="s">
        <v>49</v>
      </c>
      <c r="C12" s="62">
        <v>5</v>
      </c>
      <c r="D12" s="62">
        <v>5</v>
      </c>
      <c r="E12" s="62">
        <v>5</v>
      </c>
      <c r="F12" s="62">
        <v>5</v>
      </c>
      <c r="G12" s="62">
        <v>5</v>
      </c>
      <c r="H12" s="62">
        <v>5</v>
      </c>
      <c r="I12" s="62">
        <v>5</v>
      </c>
      <c r="J12" s="62">
        <v>5</v>
      </c>
      <c r="K12" s="61">
        <f t="shared" si="0"/>
        <v>40</v>
      </c>
      <c r="L12" s="61">
        <f t="shared" si="2"/>
        <v>8</v>
      </c>
      <c r="M12" s="61">
        <f t="shared" si="3"/>
        <v>15</v>
      </c>
      <c r="N12" s="61">
        <f t="shared" si="4"/>
        <v>22</v>
      </c>
      <c r="O12" s="61">
        <f t="shared" si="5"/>
        <v>29</v>
      </c>
      <c r="P12" s="61">
        <f t="shared" si="6"/>
        <v>36</v>
      </c>
      <c r="Q12" s="61">
        <f t="shared" si="7"/>
        <v>40</v>
      </c>
      <c r="R12" s="61">
        <v>35</v>
      </c>
      <c r="S12" s="61">
        <f t="shared" si="8"/>
        <v>7</v>
      </c>
      <c r="T12" s="61" t="str">
        <f t="shared" si="9"/>
        <v>Sangat Baik</v>
      </c>
    </row>
    <row r="13" spans="1:24" x14ac:dyDescent="0.25">
      <c r="A13" s="63">
        <v>7</v>
      </c>
      <c r="B13" s="61" t="s">
        <v>70</v>
      </c>
      <c r="C13" s="62">
        <v>5</v>
      </c>
      <c r="D13" s="62">
        <v>4</v>
      </c>
      <c r="E13" s="62">
        <v>4</v>
      </c>
      <c r="F13" s="62">
        <v>4</v>
      </c>
      <c r="G13" s="62">
        <v>4</v>
      </c>
      <c r="H13" s="62">
        <v>5</v>
      </c>
      <c r="I13" s="62">
        <v>4</v>
      </c>
      <c r="J13" s="62">
        <v>5</v>
      </c>
      <c r="K13" s="61">
        <f t="shared" si="0"/>
        <v>35</v>
      </c>
      <c r="L13" s="61">
        <f t="shared" si="2"/>
        <v>8</v>
      </c>
      <c r="M13" s="61">
        <f t="shared" si="3"/>
        <v>15</v>
      </c>
      <c r="N13" s="61">
        <f t="shared" si="4"/>
        <v>22</v>
      </c>
      <c r="O13" s="61">
        <f t="shared" si="5"/>
        <v>29</v>
      </c>
      <c r="P13" s="61">
        <f t="shared" si="6"/>
        <v>36</v>
      </c>
      <c r="Q13" s="61">
        <f t="shared" si="7"/>
        <v>40</v>
      </c>
      <c r="R13" s="61">
        <v>35</v>
      </c>
      <c r="S13" s="61">
        <f t="shared" si="8"/>
        <v>7</v>
      </c>
      <c r="T13" s="61" t="str">
        <f t="shared" si="9"/>
        <v>Baik</v>
      </c>
      <c r="V13" s="93" t="s">
        <v>124</v>
      </c>
      <c r="W13" s="93"/>
      <c r="X13" s="93"/>
    </row>
    <row r="14" spans="1:24" x14ac:dyDescent="0.25">
      <c r="A14" s="63">
        <v>8</v>
      </c>
      <c r="B14" s="64" t="s">
        <v>79</v>
      </c>
      <c r="C14" s="62">
        <v>5</v>
      </c>
      <c r="D14" s="62">
        <v>5</v>
      </c>
      <c r="E14" s="62">
        <v>5</v>
      </c>
      <c r="F14" s="62">
        <v>5</v>
      </c>
      <c r="G14" s="62">
        <v>5</v>
      </c>
      <c r="H14" s="62">
        <v>4</v>
      </c>
      <c r="I14" s="62">
        <v>3</v>
      </c>
      <c r="J14" s="62">
        <v>4</v>
      </c>
      <c r="K14" s="61">
        <f t="shared" si="0"/>
        <v>36</v>
      </c>
      <c r="L14" s="61">
        <f t="shared" si="2"/>
        <v>8</v>
      </c>
      <c r="M14" s="61">
        <f t="shared" si="3"/>
        <v>15</v>
      </c>
      <c r="N14" s="61">
        <f t="shared" si="4"/>
        <v>22</v>
      </c>
      <c r="O14" s="61">
        <f t="shared" si="5"/>
        <v>29</v>
      </c>
      <c r="P14" s="61">
        <f t="shared" si="6"/>
        <v>36</v>
      </c>
      <c r="Q14" s="61">
        <f t="shared" si="7"/>
        <v>40</v>
      </c>
      <c r="R14" s="61">
        <v>35</v>
      </c>
      <c r="S14" s="61">
        <f t="shared" si="8"/>
        <v>7</v>
      </c>
      <c r="T14" s="61" t="str">
        <f t="shared" si="9"/>
        <v>Sangat Baik</v>
      </c>
      <c r="V14" s="27">
        <f>L42</f>
        <v>256</v>
      </c>
      <c r="W14" s="27" t="s">
        <v>136</v>
      </c>
      <c r="X14" s="27">
        <f>V15-0.1</f>
        <v>460.7</v>
      </c>
    </row>
    <row r="15" spans="1:24" x14ac:dyDescent="0.25">
      <c r="A15" s="63">
        <v>9</v>
      </c>
      <c r="B15" s="61" t="s">
        <v>75</v>
      </c>
      <c r="C15" s="62">
        <v>5</v>
      </c>
      <c r="D15" s="62">
        <v>4</v>
      </c>
      <c r="E15" s="62">
        <v>4</v>
      </c>
      <c r="F15" s="62">
        <v>4</v>
      </c>
      <c r="G15" s="62">
        <v>4</v>
      </c>
      <c r="H15" s="62">
        <v>5</v>
      </c>
      <c r="I15" s="62">
        <v>5</v>
      </c>
      <c r="J15" s="62">
        <v>5</v>
      </c>
      <c r="K15" s="61">
        <f t="shared" si="0"/>
        <v>36</v>
      </c>
      <c r="L15" s="61">
        <f t="shared" si="2"/>
        <v>8</v>
      </c>
      <c r="M15" s="61">
        <f t="shared" si="3"/>
        <v>15</v>
      </c>
      <c r="N15" s="61">
        <f t="shared" si="4"/>
        <v>22</v>
      </c>
      <c r="O15" s="61">
        <f t="shared" si="5"/>
        <v>29</v>
      </c>
      <c r="P15" s="61">
        <f t="shared" si="6"/>
        <v>36</v>
      </c>
      <c r="Q15" s="61">
        <f t="shared" si="7"/>
        <v>40</v>
      </c>
      <c r="R15" s="61">
        <v>35</v>
      </c>
      <c r="S15" s="61">
        <f t="shared" si="8"/>
        <v>7</v>
      </c>
      <c r="T15" s="61" t="str">
        <f t="shared" si="9"/>
        <v>Sangat Baik</v>
      </c>
      <c r="V15" s="27">
        <f>M42</f>
        <v>460.8</v>
      </c>
      <c r="W15" s="27" t="s">
        <v>137</v>
      </c>
      <c r="X15" s="27">
        <f t="shared" ref="X15:X17" si="10">V16-0.1</f>
        <v>665.5</v>
      </c>
    </row>
    <row r="16" spans="1:24" x14ac:dyDescent="0.25">
      <c r="A16" s="63">
        <v>10</v>
      </c>
      <c r="B16" s="64" t="s">
        <v>64</v>
      </c>
      <c r="C16" s="62">
        <v>5</v>
      </c>
      <c r="D16" s="62">
        <v>5</v>
      </c>
      <c r="E16" s="62">
        <v>5</v>
      </c>
      <c r="F16" s="62">
        <v>5</v>
      </c>
      <c r="G16" s="62">
        <v>5</v>
      </c>
      <c r="H16" s="62">
        <v>4</v>
      </c>
      <c r="I16" s="62">
        <v>3</v>
      </c>
      <c r="J16" s="62">
        <v>4</v>
      </c>
      <c r="K16" s="61">
        <f t="shared" si="0"/>
        <v>36</v>
      </c>
      <c r="L16" s="61">
        <f t="shared" si="2"/>
        <v>8</v>
      </c>
      <c r="M16" s="61">
        <f t="shared" si="3"/>
        <v>15</v>
      </c>
      <c r="N16" s="61">
        <f t="shared" si="4"/>
        <v>22</v>
      </c>
      <c r="O16" s="61">
        <f t="shared" si="5"/>
        <v>29</v>
      </c>
      <c r="P16" s="61">
        <f t="shared" si="6"/>
        <v>36</v>
      </c>
      <c r="Q16" s="61">
        <f t="shared" si="7"/>
        <v>40</v>
      </c>
      <c r="R16" s="61">
        <v>35</v>
      </c>
      <c r="S16" s="61">
        <f t="shared" si="8"/>
        <v>7</v>
      </c>
      <c r="T16" s="61" t="str">
        <f t="shared" si="9"/>
        <v>Sangat Baik</v>
      </c>
      <c r="V16" s="27">
        <f>N42</f>
        <v>665.6</v>
      </c>
      <c r="W16" s="27" t="s">
        <v>138</v>
      </c>
      <c r="X16" s="27">
        <f t="shared" si="10"/>
        <v>870.30000000000007</v>
      </c>
    </row>
    <row r="17" spans="1:24" x14ac:dyDescent="0.25">
      <c r="A17" s="63">
        <v>11</v>
      </c>
      <c r="B17" s="61" t="s">
        <v>50</v>
      </c>
      <c r="C17" s="62">
        <v>5</v>
      </c>
      <c r="D17" s="62">
        <v>5</v>
      </c>
      <c r="E17" s="62">
        <v>5</v>
      </c>
      <c r="F17" s="62">
        <v>5</v>
      </c>
      <c r="G17" s="62">
        <v>5</v>
      </c>
      <c r="H17" s="62">
        <v>5</v>
      </c>
      <c r="I17" s="62">
        <v>5</v>
      </c>
      <c r="J17" s="62">
        <v>5</v>
      </c>
      <c r="K17" s="61">
        <f t="shared" si="0"/>
        <v>40</v>
      </c>
      <c r="L17" s="61">
        <f t="shared" si="2"/>
        <v>8</v>
      </c>
      <c r="M17" s="61">
        <f t="shared" si="3"/>
        <v>15</v>
      </c>
      <c r="N17" s="61">
        <f t="shared" si="4"/>
        <v>22</v>
      </c>
      <c r="O17" s="61">
        <f t="shared" si="5"/>
        <v>29</v>
      </c>
      <c r="P17" s="61">
        <f t="shared" si="6"/>
        <v>36</v>
      </c>
      <c r="Q17" s="61">
        <f t="shared" si="7"/>
        <v>40</v>
      </c>
      <c r="R17" s="61">
        <v>35</v>
      </c>
      <c r="S17" s="61">
        <f t="shared" si="8"/>
        <v>7</v>
      </c>
      <c r="T17" s="61" t="str">
        <f t="shared" si="9"/>
        <v>Sangat Baik</v>
      </c>
      <c r="V17" s="27">
        <f>O42</f>
        <v>870.40000000000009</v>
      </c>
      <c r="W17" s="27" t="s">
        <v>139</v>
      </c>
      <c r="X17" s="27">
        <f t="shared" si="10"/>
        <v>1075.1000000000001</v>
      </c>
    </row>
    <row r="18" spans="1:24" x14ac:dyDescent="0.25">
      <c r="A18" s="63">
        <v>12</v>
      </c>
      <c r="B18" s="64" t="s">
        <v>78</v>
      </c>
      <c r="C18" s="62">
        <v>5</v>
      </c>
      <c r="D18" s="62">
        <v>5</v>
      </c>
      <c r="E18" s="62">
        <v>5</v>
      </c>
      <c r="F18" s="62">
        <v>5</v>
      </c>
      <c r="G18" s="62">
        <v>5</v>
      </c>
      <c r="H18" s="62">
        <v>5</v>
      </c>
      <c r="I18" s="62">
        <v>5</v>
      </c>
      <c r="J18" s="62">
        <v>5</v>
      </c>
      <c r="K18" s="61">
        <f t="shared" si="0"/>
        <v>40</v>
      </c>
      <c r="L18" s="61">
        <f t="shared" si="2"/>
        <v>8</v>
      </c>
      <c r="M18" s="61">
        <f t="shared" si="3"/>
        <v>15</v>
      </c>
      <c r="N18" s="61">
        <f t="shared" si="4"/>
        <v>22</v>
      </c>
      <c r="O18" s="61">
        <f t="shared" si="5"/>
        <v>29</v>
      </c>
      <c r="P18" s="61">
        <f t="shared" si="6"/>
        <v>36</v>
      </c>
      <c r="Q18" s="61">
        <f t="shared" si="7"/>
        <v>40</v>
      </c>
      <c r="R18" s="61">
        <v>35</v>
      </c>
      <c r="S18" s="61">
        <f t="shared" si="8"/>
        <v>7</v>
      </c>
      <c r="T18" s="61" t="str">
        <f t="shared" si="9"/>
        <v>Sangat Baik</v>
      </c>
      <c r="V18" s="27">
        <f>P42</f>
        <v>1075.2</v>
      </c>
      <c r="W18" s="27" t="s">
        <v>140</v>
      </c>
      <c r="X18" s="27">
        <f>Q42</f>
        <v>1280</v>
      </c>
    </row>
    <row r="19" spans="1:24" x14ac:dyDescent="0.25">
      <c r="A19" s="63">
        <v>13</v>
      </c>
      <c r="B19" s="61" t="s">
        <v>77</v>
      </c>
      <c r="C19" s="62">
        <v>5</v>
      </c>
      <c r="D19" s="62">
        <v>5</v>
      </c>
      <c r="E19" s="62">
        <v>5</v>
      </c>
      <c r="F19" s="62">
        <v>5</v>
      </c>
      <c r="G19" s="62">
        <v>5</v>
      </c>
      <c r="H19" s="62">
        <v>5</v>
      </c>
      <c r="I19" s="62">
        <v>5</v>
      </c>
      <c r="J19" s="62">
        <v>5</v>
      </c>
      <c r="K19" s="61">
        <f t="shared" si="0"/>
        <v>40</v>
      </c>
      <c r="L19" s="61">
        <f t="shared" si="2"/>
        <v>8</v>
      </c>
      <c r="M19" s="61">
        <f t="shared" si="3"/>
        <v>15</v>
      </c>
      <c r="N19" s="61">
        <f t="shared" si="4"/>
        <v>22</v>
      </c>
      <c r="O19" s="61">
        <f t="shared" si="5"/>
        <v>29</v>
      </c>
      <c r="P19" s="61">
        <f t="shared" si="6"/>
        <v>36</v>
      </c>
      <c r="Q19" s="61">
        <f t="shared" si="7"/>
        <v>40</v>
      </c>
      <c r="R19" s="61">
        <v>35</v>
      </c>
      <c r="S19" s="61">
        <f t="shared" si="8"/>
        <v>7</v>
      </c>
      <c r="T19" s="61" t="str">
        <f t="shared" si="9"/>
        <v>Sangat Baik</v>
      </c>
    </row>
    <row r="20" spans="1:24" x14ac:dyDescent="0.25">
      <c r="A20" s="63">
        <v>14</v>
      </c>
      <c r="B20" s="64" t="s">
        <v>65</v>
      </c>
      <c r="C20" s="62">
        <v>5</v>
      </c>
      <c r="D20" s="62">
        <v>4</v>
      </c>
      <c r="E20" s="62">
        <v>4</v>
      </c>
      <c r="F20" s="62">
        <v>5</v>
      </c>
      <c r="G20" s="62">
        <v>5</v>
      </c>
      <c r="H20" s="62">
        <v>5</v>
      </c>
      <c r="I20" s="62">
        <v>5</v>
      </c>
      <c r="J20" s="62">
        <v>5</v>
      </c>
      <c r="K20" s="61">
        <f t="shared" si="0"/>
        <v>38</v>
      </c>
      <c r="L20" s="61">
        <f t="shared" si="2"/>
        <v>8</v>
      </c>
      <c r="M20" s="61">
        <f t="shared" si="3"/>
        <v>15</v>
      </c>
      <c r="N20" s="61">
        <f t="shared" si="4"/>
        <v>22</v>
      </c>
      <c r="O20" s="61">
        <f t="shared" si="5"/>
        <v>29</v>
      </c>
      <c r="P20" s="61">
        <f t="shared" si="6"/>
        <v>36</v>
      </c>
      <c r="Q20" s="61">
        <f t="shared" si="7"/>
        <v>40</v>
      </c>
      <c r="R20" s="61">
        <v>35</v>
      </c>
      <c r="S20" s="61">
        <f t="shared" si="8"/>
        <v>7</v>
      </c>
      <c r="T20" s="61" t="str">
        <f t="shared" si="9"/>
        <v>Sangat Baik</v>
      </c>
    </row>
    <row r="21" spans="1:24" x14ac:dyDescent="0.25">
      <c r="A21" s="63">
        <v>15</v>
      </c>
      <c r="B21" s="61" t="s">
        <v>51</v>
      </c>
      <c r="C21" s="62">
        <v>5</v>
      </c>
      <c r="D21" s="62">
        <v>3</v>
      </c>
      <c r="E21" s="62">
        <v>4</v>
      </c>
      <c r="F21" s="62">
        <v>4</v>
      </c>
      <c r="G21" s="62">
        <v>5</v>
      </c>
      <c r="H21" s="62">
        <v>5</v>
      </c>
      <c r="I21" s="62">
        <v>5</v>
      </c>
      <c r="J21" s="62">
        <v>5</v>
      </c>
      <c r="K21" s="61">
        <f t="shared" si="0"/>
        <v>36</v>
      </c>
      <c r="L21" s="61">
        <f t="shared" si="2"/>
        <v>8</v>
      </c>
      <c r="M21" s="61">
        <f t="shared" si="3"/>
        <v>15</v>
      </c>
      <c r="N21" s="61">
        <f t="shared" si="4"/>
        <v>22</v>
      </c>
      <c r="O21" s="61">
        <f t="shared" si="5"/>
        <v>29</v>
      </c>
      <c r="P21" s="61">
        <f t="shared" si="6"/>
        <v>36</v>
      </c>
      <c r="Q21" s="61">
        <f t="shared" si="7"/>
        <v>40</v>
      </c>
      <c r="R21" s="61">
        <v>35</v>
      </c>
      <c r="S21" s="61">
        <f t="shared" si="8"/>
        <v>7</v>
      </c>
      <c r="T21" s="61" t="str">
        <f t="shared" si="9"/>
        <v>Sangat Baik</v>
      </c>
    </row>
    <row r="22" spans="1:24" x14ac:dyDescent="0.25">
      <c r="A22" s="63">
        <v>16</v>
      </c>
      <c r="B22" s="64" t="s">
        <v>62</v>
      </c>
      <c r="C22" s="62">
        <v>5</v>
      </c>
      <c r="D22" s="62">
        <v>5</v>
      </c>
      <c r="E22" s="62">
        <v>5</v>
      </c>
      <c r="F22" s="62">
        <v>5</v>
      </c>
      <c r="G22" s="62">
        <v>5</v>
      </c>
      <c r="H22" s="62">
        <v>5</v>
      </c>
      <c r="I22" s="62">
        <v>5</v>
      </c>
      <c r="J22" s="62">
        <v>5</v>
      </c>
      <c r="K22" s="61">
        <f t="shared" si="0"/>
        <v>40</v>
      </c>
      <c r="L22" s="61">
        <f t="shared" si="2"/>
        <v>8</v>
      </c>
      <c r="M22" s="61">
        <f t="shared" si="3"/>
        <v>15</v>
      </c>
      <c r="N22" s="61">
        <f t="shared" si="4"/>
        <v>22</v>
      </c>
      <c r="O22" s="61">
        <f t="shared" si="5"/>
        <v>29</v>
      </c>
      <c r="P22" s="61">
        <f t="shared" si="6"/>
        <v>36</v>
      </c>
      <c r="Q22" s="61">
        <f t="shared" si="7"/>
        <v>40</v>
      </c>
      <c r="R22" s="61">
        <v>35</v>
      </c>
      <c r="S22" s="61">
        <f t="shared" si="8"/>
        <v>7</v>
      </c>
      <c r="T22" s="61" t="str">
        <f t="shared" si="9"/>
        <v>Sangat Baik</v>
      </c>
    </row>
    <row r="23" spans="1:24" x14ac:dyDescent="0.25">
      <c r="A23" s="63">
        <v>17</v>
      </c>
      <c r="B23" s="61" t="s">
        <v>55</v>
      </c>
      <c r="C23" s="62">
        <v>5</v>
      </c>
      <c r="D23" s="62">
        <v>5</v>
      </c>
      <c r="E23" s="62">
        <v>5</v>
      </c>
      <c r="F23" s="62">
        <v>4</v>
      </c>
      <c r="G23" s="62">
        <v>4</v>
      </c>
      <c r="H23" s="62">
        <v>5</v>
      </c>
      <c r="I23" s="62">
        <v>5</v>
      </c>
      <c r="J23" s="62">
        <v>5</v>
      </c>
      <c r="K23" s="61">
        <f t="shared" si="0"/>
        <v>38</v>
      </c>
      <c r="L23" s="61">
        <f t="shared" si="2"/>
        <v>8</v>
      </c>
      <c r="M23" s="61">
        <f t="shared" si="3"/>
        <v>15</v>
      </c>
      <c r="N23" s="61">
        <f t="shared" si="4"/>
        <v>22</v>
      </c>
      <c r="O23" s="61">
        <f t="shared" si="5"/>
        <v>29</v>
      </c>
      <c r="P23" s="61">
        <f t="shared" si="6"/>
        <v>36</v>
      </c>
      <c r="Q23" s="61">
        <f t="shared" si="7"/>
        <v>40</v>
      </c>
      <c r="R23" s="61">
        <v>35</v>
      </c>
      <c r="S23" s="61">
        <f t="shared" si="8"/>
        <v>7</v>
      </c>
      <c r="T23" s="61" t="str">
        <f t="shared" si="9"/>
        <v>Sangat Baik</v>
      </c>
    </row>
    <row r="24" spans="1:24" x14ac:dyDescent="0.25">
      <c r="A24" s="63">
        <v>18</v>
      </c>
      <c r="B24" s="64" t="s">
        <v>72</v>
      </c>
      <c r="C24" s="62">
        <v>5</v>
      </c>
      <c r="D24" s="62">
        <v>5</v>
      </c>
      <c r="E24" s="62">
        <v>5</v>
      </c>
      <c r="F24" s="62">
        <v>5</v>
      </c>
      <c r="G24" s="62">
        <v>5</v>
      </c>
      <c r="H24" s="62">
        <v>5</v>
      </c>
      <c r="I24" s="62">
        <v>5</v>
      </c>
      <c r="J24" s="62">
        <v>5</v>
      </c>
      <c r="K24" s="61">
        <f t="shared" si="0"/>
        <v>40</v>
      </c>
      <c r="L24" s="61">
        <f t="shared" si="2"/>
        <v>8</v>
      </c>
      <c r="M24" s="61">
        <f t="shared" si="3"/>
        <v>15</v>
      </c>
      <c r="N24" s="61">
        <f t="shared" si="4"/>
        <v>22</v>
      </c>
      <c r="O24" s="61">
        <f t="shared" si="5"/>
        <v>29</v>
      </c>
      <c r="P24" s="61">
        <f t="shared" si="6"/>
        <v>36</v>
      </c>
      <c r="Q24" s="61">
        <f t="shared" si="7"/>
        <v>40</v>
      </c>
      <c r="R24" s="61">
        <v>35</v>
      </c>
      <c r="S24" s="61">
        <f t="shared" si="8"/>
        <v>7</v>
      </c>
      <c r="T24" s="61" t="str">
        <f t="shared" si="9"/>
        <v>Sangat Baik</v>
      </c>
    </row>
    <row r="25" spans="1:24" x14ac:dyDescent="0.25">
      <c r="A25" s="63">
        <v>19</v>
      </c>
      <c r="B25" s="61" t="s">
        <v>69</v>
      </c>
      <c r="C25" s="62">
        <v>5</v>
      </c>
      <c r="D25" s="62">
        <v>4</v>
      </c>
      <c r="E25" s="62">
        <v>5</v>
      </c>
      <c r="F25" s="62">
        <v>5</v>
      </c>
      <c r="G25" s="62">
        <v>5</v>
      </c>
      <c r="H25" s="62">
        <v>5</v>
      </c>
      <c r="I25" s="62">
        <v>4</v>
      </c>
      <c r="J25" s="62">
        <v>5</v>
      </c>
      <c r="K25" s="61">
        <f t="shared" si="0"/>
        <v>38</v>
      </c>
      <c r="L25" s="61">
        <f t="shared" si="2"/>
        <v>8</v>
      </c>
      <c r="M25" s="61">
        <f t="shared" si="3"/>
        <v>15</v>
      </c>
      <c r="N25" s="61">
        <f t="shared" si="4"/>
        <v>22</v>
      </c>
      <c r="O25" s="61">
        <f t="shared" si="5"/>
        <v>29</v>
      </c>
      <c r="P25" s="61">
        <f t="shared" si="6"/>
        <v>36</v>
      </c>
      <c r="Q25" s="61">
        <f t="shared" si="7"/>
        <v>40</v>
      </c>
      <c r="R25" s="61">
        <v>35</v>
      </c>
      <c r="S25" s="61">
        <f t="shared" si="8"/>
        <v>7</v>
      </c>
      <c r="T25" s="61" t="str">
        <f t="shared" si="9"/>
        <v>Sangat Baik</v>
      </c>
    </row>
    <row r="26" spans="1:24" x14ac:dyDescent="0.25">
      <c r="A26" s="63">
        <v>20</v>
      </c>
      <c r="B26" s="64" t="s">
        <v>80</v>
      </c>
      <c r="C26" s="62">
        <v>5</v>
      </c>
      <c r="D26" s="62">
        <v>5</v>
      </c>
      <c r="E26" s="62">
        <v>5</v>
      </c>
      <c r="F26" s="62">
        <v>5</v>
      </c>
      <c r="G26" s="62">
        <v>5</v>
      </c>
      <c r="H26" s="62">
        <v>5</v>
      </c>
      <c r="I26" s="62">
        <v>5</v>
      </c>
      <c r="J26" s="62">
        <v>5</v>
      </c>
      <c r="K26" s="61">
        <f t="shared" si="0"/>
        <v>40</v>
      </c>
      <c r="L26" s="61">
        <f t="shared" si="2"/>
        <v>8</v>
      </c>
      <c r="M26" s="61">
        <f t="shared" si="3"/>
        <v>15</v>
      </c>
      <c r="N26" s="61">
        <f t="shared" si="4"/>
        <v>22</v>
      </c>
      <c r="O26" s="61">
        <f t="shared" si="5"/>
        <v>29</v>
      </c>
      <c r="P26" s="61">
        <f t="shared" si="6"/>
        <v>36</v>
      </c>
      <c r="Q26" s="61">
        <f t="shared" si="7"/>
        <v>40</v>
      </c>
      <c r="R26" s="61">
        <v>35</v>
      </c>
      <c r="S26" s="61">
        <f t="shared" si="8"/>
        <v>7</v>
      </c>
      <c r="T26" s="61" t="str">
        <f t="shared" si="9"/>
        <v>Sangat Baik</v>
      </c>
    </row>
    <row r="27" spans="1:24" x14ac:dyDescent="0.25">
      <c r="A27" s="63">
        <v>21</v>
      </c>
      <c r="B27" s="61" t="s">
        <v>76</v>
      </c>
      <c r="C27" s="62">
        <v>5</v>
      </c>
      <c r="D27" s="62">
        <v>5</v>
      </c>
      <c r="E27" s="62">
        <v>4</v>
      </c>
      <c r="F27" s="62">
        <v>4</v>
      </c>
      <c r="G27" s="62">
        <v>5</v>
      </c>
      <c r="H27" s="62">
        <v>4</v>
      </c>
      <c r="I27" s="62">
        <v>5</v>
      </c>
      <c r="J27" s="62">
        <v>4</v>
      </c>
      <c r="K27" s="61">
        <f t="shared" si="0"/>
        <v>36</v>
      </c>
      <c r="L27" s="61">
        <f t="shared" si="2"/>
        <v>8</v>
      </c>
      <c r="M27" s="61">
        <f t="shared" si="3"/>
        <v>15</v>
      </c>
      <c r="N27" s="61">
        <f t="shared" si="4"/>
        <v>22</v>
      </c>
      <c r="O27" s="61">
        <f t="shared" si="5"/>
        <v>29</v>
      </c>
      <c r="P27" s="61">
        <f t="shared" si="6"/>
        <v>36</v>
      </c>
      <c r="Q27" s="61">
        <f t="shared" si="7"/>
        <v>40</v>
      </c>
      <c r="R27" s="61">
        <v>35</v>
      </c>
      <c r="S27" s="61">
        <f t="shared" si="8"/>
        <v>7</v>
      </c>
      <c r="T27" s="61" t="str">
        <f t="shared" si="9"/>
        <v>Sangat Baik</v>
      </c>
    </row>
    <row r="28" spans="1:24" x14ac:dyDescent="0.25">
      <c r="A28" s="63">
        <v>22</v>
      </c>
      <c r="B28" s="64" t="s">
        <v>66</v>
      </c>
      <c r="C28" s="62">
        <v>5</v>
      </c>
      <c r="D28" s="62">
        <v>5</v>
      </c>
      <c r="E28" s="62">
        <v>5</v>
      </c>
      <c r="F28" s="62">
        <v>5</v>
      </c>
      <c r="G28" s="62">
        <v>5</v>
      </c>
      <c r="H28" s="62">
        <v>5</v>
      </c>
      <c r="I28" s="62">
        <v>5</v>
      </c>
      <c r="J28" s="62">
        <v>5</v>
      </c>
      <c r="K28" s="61">
        <f t="shared" si="0"/>
        <v>40</v>
      </c>
      <c r="L28" s="61">
        <f t="shared" si="2"/>
        <v>8</v>
      </c>
      <c r="M28" s="61">
        <f t="shared" si="3"/>
        <v>15</v>
      </c>
      <c r="N28" s="61">
        <f t="shared" si="4"/>
        <v>22</v>
      </c>
      <c r="O28" s="61">
        <f t="shared" si="5"/>
        <v>29</v>
      </c>
      <c r="P28" s="61">
        <f t="shared" si="6"/>
        <v>36</v>
      </c>
      <c r="Q28" s="61">
        <f t="shared" si="7"/>
        <v>40</v>
      </c>
      <c r="R28" s="61">
        <v>35</v>
      </c>
      <c r="S28" s="61">
        <f t="shared" si="8"/>
        <v>7</v>
      </c>
      <c r="T28" s="61" t="str">
        <f t="shared" si="9"/>
        <v>Sangat Baik</v>
      </c>
    </row>
    <row r="29" spans="1:24" x14ac:dyDescent="0.25">
      <c r="A29" s="63">
        <v>23</v>
      </c>
      <c r="B29" s="61" t="s">
        <v>53</v>
      </c>
      <c r="C29" s="62">
        <v>5</v>
      </c>
      <c r="D29" s="62">
        <v>5</v>
      </c>
      <c r="E29" s="62">
        <v>5</v>
      </c>
      <c r="F29" s="62">
        <v>5</v>
      </c>
      <c r="G29" s="62">
        <v>5</v>
      </c>
      <c r="H29" s="62">
        <v>5</v>
      </c>
      <c r="I29" s="62">
        <v>5</v>
      </c>
      <c r="J29" s="62">
        <v>5</v>
      </c>
      <c r="K29" s="61">
        <f t="shared" si="0"/>
        <v>40</v>
      </c>
      <c r="L29" s="61">
        <f t="shared" si="2"/>
        <v>8</v>
      </c>
      <c r="M29" s="61">
        <f t="shared" si="3"/>
        <v>15</v>
      </c>
      <c r="N29" s="61">
        <f t="shared" si="4"/>
        <v>22</v>
      </c>
      <c r="O29" s="61">
        <f t="shared" si="5"/>
        <v>29</v>
      </c>
      <c r="P29" s="61">
        <f t="shared" si="6"/>
        <v>36</v>
      </c>
      <c r="Q29" s="61">
        <f t="shared" si="7"/>
        <v>40</v>
      </c>
      <c r="R29" s="61">
        <v>35</v>
      </c>
      <c r="S29" s="61">
        <f t="shared" si="8"/>
        <v>7</v>
      </c>
      <c r="T29" s="61" t="str">
        <f t="shared" si="9"/>
        <v>Sangat Baik</v>
      </c>
    </row>
    <row r="30" spans="1:24" x14ac:dyDescent="0.25">
      <c r="A30" s="63">
        <v>24</v>
      </c>
      <c r="B30" s="64" t="s">
        <v>68</v>
      </c>
      <c r="C30" s="62">
        <v>5</v>
      </c>
      <c r="D30" s="62">
        <v>5</v>
      </c>
      <c r="E30" s="62">
        <v>5</v>
      </c>
      <c r="F30" s="62">
        <v>5</v>
      </c>
      <c r="G30" s="62">
        <v>5</v>
      </c>
      <c r="H30" s="62">
        <v>4</v>
      </c>
      <c r="I30" s="62">
        <v>3</v>
      </c>
      <c r="J30" s="62">
        <v>4</v>
      </c>
      <c r="K30" s="61">
        <f t="shared" si="0"/>
        <v>36</v>
      </c>
      <c r="L30" s="61">
        <f t="shared" si="2"/>
        <v>8</v>
      </c>
      <c r="M30" s="61">
        <f t="shared" si="3"/>
        <v>15</v>
      </c>
      <c r="N30" s="61">
        <f t="shared" si="4"/>
        <v>22</v>
      </c>
      <c r="O30" s="61">
        <f t="shared" si="5"/>
        <v>29</v>
      </c>
      <c r="P30" s="61">
        <f t="shared" si="6"/>
        <v>36</v>
      </c>
      <c r="Q30" s="61">
        <f t="shared" si="7"/>
        <v>40</v>
      </c>
      <c r="R30" s="61">
        <v>35</v>
      </c>
      <c r="S30" s="61">
        <f t="shared" si="8"/>
        <v>7</v>
      </c>
      <c r="T30" s="61" t="str">
        <f t="shared" si="9"/>
        <v>Sangat Baik</v>
      </c>
    </row>
    <row r="31" spans="1:24" x14ac:dyDescent="0.25">
      <c r="A31" s="63">
        <v>25</v>
      </c>
      <c r="B31" s="61" t="s">
        <v>57</v>
      </c>
      <c r="C31" s="62">
        <v>5</v>
      </c>
      <c r="D31" s="62">
        <v>5</v>
      </c>
      <c r="E31" s="62">
        <v>5</v>
      </c>
      <c r="F31" s="62">
        <v>5</v>
      </c>
      <c r="G31" s="62">
        <v>5</v>
      </c>
      <c r="H31" s="62">
        <v>4</v>
      </c>
      <c r="I31" s="62">
        <v>5</v>
      </c>
      <c r="J31" s="62">
        <v>4</v>
      </c>
      <c r="K31" s="61">
        <f t="shared" si="0"/>
        <v>38</v>
      </c>
      <c r="L31" s="61">
        <f t="shared" si="2"/>
        <v>8</v>
      </c>
      <c r="M31" s="61">
        <f t="shared" si="3"/>
        <v>15</v>
      </c>
      <c r="N31" s="61">
        <f t="shared" si="4"/>
        <v>22</v>
      </c>
      <c r="O31" s="61">
        <f t="shared" si="5"/>
        <v>29</v>
      </c>
      <c r="P31" s="61">
        <f t="shared" si="6"/>
        <v>36</v>
      </c>
      <c r="Q31" s="61">
        <f t="shared" si="7"/>
        <v>40</v>
      </c>
      <c r="R31" s="61">
        <v>35</v>
      </c>
      <c r="S31" s="61">
        <f t="shared" si="8"/>
        <v>7</v>
      </c>
      <c r="T31" s="61" t="str">
        <f t="shared" si="9"/>
        <v>Sangat Baik</v>
      </c>
    </row>
    <row r="32" spans="1:24" x14ac:dyDescent="0.25">
      <c r="A32" s="63">
        <v>26</v>
      </c>
      <c r="B32" s="64" t="s">
        <v>67</v>
      </c>
      <c r="C32" s="62">
        <v>5</v>
      </c>
      <c r="D32" s="62">
        <v>5</v>
      </c>
      <c r="E32" s="62">
        <v>5</v>
      </c>
      <c r="F32" s="62">
        <v>5</v>
      </c>
      <c r="G32" s="62">
        <v>5</v>
      </c>
      <c r="H32" s="62">
        <v>5</v>
      </c>
      <c r="I32" s="62">
        <v>5</v>
      </c>
      <c r="J32" s="62">
        <v>5</v>
      </c>
      <c r="K32" s="61">
        <f t="shared" si="0"/>
        <v>40</v>
      </c>
      <c r="L32" s="61">
        <f t="shared" si="2"/>
        <v>8</v>
      </c>
      <c r="M32" s="61">
        <f t="shared" si="3"/>
        <v>15</v>
      </c>
      <c r="N32" s="61">
        <f t="shared" si="4"/>
        <v>22</v>
      </c>
      <c r="O32" s="61">
        <f t="shared" si="5"/>
        <v>29</v>
      </c>
      <c r="P32" s="61">
        <f t="shared" si="6"/>
        <v>36</v>
      </c>
      <c r="Q32" s="61">
        <f t="shared" si="7"/>
        <v>40</v>
      </c>
      <c r="R32" s="61">
        <v>35</v>
      </c>
      <c r="S32" s="61">
        <f t="shared" si="8"/>
        <v>7</v>
      </c>
      <c r="T32" s="61" t="str">
        <f t="shared" si="9"/>
        <v>Sangat Baik</v>
      </c>
    </row>
    <row r="33" spans="1:20" x14ac:dyDescent="0.25">
      <c r="A33" s="63">
        <v>27</v>
      </c>
      <c r="B33" s="61" t="s">
        <v>61</v>
      </c>
      <c r="C33" s="62">
        <v>5</v>
      </c>
      <c r="D33" s="62">
        <v>5</v>
      </c>
      <c r="E33" s="62">
        <v>5</v>
      </c>
      <c r="F33" s="62">
        <v>5</v>
      </c>
      <c r="G33" s="62">
        <v>5</v>
      </c>
      <c r="H33" s="62">
        <v>5</v>
      </c>
      <c r="I33" s="62">
        <v>5</v>
      </c>
      <c r="J33" s="62">
        <v>5</v>
      </c>
      <c r="K33" s="61">
        <f t="shared" si="0"/>
        <v>40</v>
      </c>
      <c r="L33" s="61">
        <f t="shared" si="2"/>
        <v>8</v>
      </c>
      <c r="M33" s="61">
        <f t="shared" si="3"/>
        <v>15</v>
      </c>
      <c r="N33" s="61">
        <f t="shared" si="4"/>
        <v>22</v>
      </c>
      <c r="O33" s="61">
        <f t="shared" si="5"/>
        <v>29</v>
      </c>
      <c r="P33" s="61">
        <f t="shared" si="6"/>
        <v>36</v>
      </c>
      <c r="Q33" s="61">
        <f t="shared" si="7"/>
        <v>40</v>
      </c>
      <c r="R33" s="61">
        <v>35</v>
      </c>
      <c r="S33" s="61">
        <f t="shared" si="8"/>
        <v>7</v>
      </c>
      <c r="T33" s="61" t="str">
        <f t="shared" si="9"/>
        <v>Sangat Baik</v>
      </c>
    </row>
    <row r="34" spans="1:20" x14ac:dyDescent="0.25">
      <c r="A34" s="63">
        <v>28</v>
      </c>
      <c r="B34" s="64" t="s">
        <v>52</v>
      </c>
      <c r="C34" s="62">
        <v>5</v>
      </c>
      <c r="D34" s="62">
        <v>5</v>
      </c>
      <c r="E34" s="62">
        <v>5</v>
      </c>
      <c r="F34" s="62">
        <v>5</v>
      </c>
      <c r="G34" s="62">
        <v>5</v>
      </c>
      <c r="H34" s="62">
        <v>4</v>
      </c>
      <c r="I34" s="62">
        <v>3</v>
      </c>
      <c r="J34" s="62">
        <v>4</v>
      </c>
      <c r="K34" s="61">
        <f t="shared" si="0"/>
        <v>36</v>
      </c>
      <c r="L34" s="61">
        <f t="shared" si="2"/>
        <v>8</v>
      </c>
      <c r="M34" s="61">
        <f t="shared" si="3"/>
        <v>15</v>
      </c>
      <c r="N34" s="61">
        <f t="shared" si="4"/>
        <v>22</v>
      </c>
      <c r="O34" s="61">
        <f t="shared" si="5"/>
        <v>29</v>
      </c>
      <c r="P34" s="61">
        <f t="shared" si="6"/>
        <v>36</v>
      </c>
      <c r="Q34" s="61">
        <f t="shared" si="7"/>
        <v>40</v>
      </c>
      <c r="R34" s="61">
        <v>35</v>
      </c>
      <c r="S34" s="61">
        <f t="shared" si="8"/>
        <v>7</v>
      </c>
      <c r="T34" s="61" t="str">
        <f t="shared" si="9"/>
        <v>Sangat Baik</v>
      </c>
    </row>
    <row r="35" spans="1:20" x14ac:dyDescent="0.25">
      <c r="A35" s="63">
        <v>29</v>
      </c>
      <c r="B35" s="61" t="s">
        <v>58</v>
      </c>
      <c r="C35" s="62">
        <v>5</v>
      </c>
      <c r="D35" s="62">
        <v>5</v>
      </c>
      <c r="E35" s="62">
        <v>5</v>
      </c>
      <c r="F35" s="62">
        <v>5</v>
      </c>
      <c r="G35" s="62">
        <v>5</v>
      </c>
      <c r="H35" s="62">
        <v>5</v>
      </c>
      <c r="I35" s="62">
        <v>5</v>
      </c>
      <c r="J35" s="62">
        <v>5</v>
      </c>
      <c r="K35" s="61">
        <f t="shared" si="0"/>
        <v>40</v>
      </c>
      <c r="L35" s="61">
        <f t="shared" si="2"/>
        <v>8</v>
      </c>
      <c r="M35" s="61">
        <f t="shared" si="3"/>
        <v>15</v>
      </c>
      <c r="N35" s="61">
        <f t="shared" si="4"/>
        <v>22</v>
      </c>
      <c r="O35" s="61">
        <f t="shared" si="5"/>
        <v>29</v>
      </c>
      <c r="P35" s="61">
        <f t="shared" si="6"/>
        <v>36</v>
      </c>
      <c r="Q35" s="61">
        <f t="shared" si="7"/>
        <v>40</v>
      </c>
      <c r="R35" s="61">
        <v>35</v>
      </c>
      <c r="S35" s="61">
        <f t="shared" si="8"/>
        <v>7</v>
      </c>
      <c r="T35" s="61" t="str">
        <f t="shared" si="9"/>
        <v>Sangat Baik</v>
      </c>
    </row>
    <row r="36" spans="1:20" x14ac:dyDescent="0.25">
      <c r="A36" s="63">
        <v>30</v>
      </c>
      <c r="B36" s="64" t="s">
        <v>59</v>
      </c>
      <c r="C36" s="62">
        <v>5</v>
      </c>
      <c r="D36" s="62">
        <v>4</v>
      </c>
      <c r="E36" s="62">
        <v>4</v>
      </c>
      <c r="F36" s="62">
        <v>4</v>
      </c>
      <c r="G36" s="62">
        <v>5</v>
      </c>
      <c r="H36" s="62">
        <v>4</v>
      </c>
      <c r="I36" s="62">
        <v>4</v>
      </c>
      <c r="J36" s="62">
        <v>5</v>
      </c>
      <c r="K36" s="61">
        <f t="shared" si="0"/>
        <v>35</v>
      </c>
      <c r="L36" s="61">
        <f t="shared" si="2"/>
        <v>8</v>
      </c>
      <c r="M36" s="61">
        <f t="shared" si="3"/>
        <v>15</v>
      </c>
      <c r="N36" s="61">
        <f t="shared" si="4"/>
        <v>22</v>
      </c>
      <c r="O36" s="61">
        <f t="shared" si="5"/>
        <v>29</v>
      </c>
      <c r="P36" s="61">
        <f t="shared" si="6"/>
        <v>36</v>
      </c>
      <c r="Q36" s="61">
        <f t="shared" si="7"/>
        <v>40</v>
      </c>
      <c r="R36" s="61">
        <v>35</v>
      </c>
      <c r="S36" s="61">
        <f t="shared" si="8"/>
        <v>7</v>
      </c>
      <c r="T36" s="61" t="str">
        <f t="shared" si="9"/>
        <v>Baik</v>
      </c>
    </row>
    <row r="37" spans="1:20" x14ac:dyDescent="0.25">
      <c r="A37" s="63">
        <v>31</v>
      </c>
      <c r="B37" s="61" t="s">
        <v>54</v>
      </c>
      <c r="C37" s="62">
        <v>5</v>
      </c>
      <c r="D37" s="62">
        <v>4</v>
      </c>
      <c r="E37" s="62">
        <v>5</v>
      </c>
      <c r="F37" s="62">
        <v>4</v>
      </c>
      <c r="G37" s="62">
        <v>4</v>
      </c>
      <c r="H37" s="62">
        <v>5</v>
      </c>
      <c r="I37" s="62">
        <v>4</v>
      </c>
      <c r="J37" s="62">
        <v>5</v>
      </c>
      <c r="K37" s="61">
        <f t="shared" si="0"/>
        <v>36</v>
      </c>
      <c r="L37" s="61">
        <f t="shared" si="2"/>
        <v>8</v>
      </c>
      <c r="M37" s="61">
        <f t="shared" si="3"/>
        <v>15</v>
      </c>
      <c r="N37" s="61">
        <f t="shared" si="4"/>
        <v>22</v>
      </c>
      <c r="O37" s="61">
        <f t="shared" si="5"/>
        <v>29</v>
      </c>
      <c r="P37" s="61">
        <f t="shared" si="6"/>
        <v>36</v>
      </c>
      <c r="Q37" s="61">
        <f t="shared" si="7"/>
        <v>40</v>
      </c>
      <c r="R37" s="61">
        <v>35</v>
      </c>
      <c r="S37" s="61">
        <f t="shared" si="8"/>
        <v>7</v>
      </c>
      <c r="T37" s="61" t="str">
        <f t="shared" si="9"/>
        <v>Sangat Baik</v>
      </c>
    </row>
    <row r="38" spans="1:20" x14ac:dyDescent="0.25">
      <c r="A38" s="63">
        <v>32</v>
      </c>
      <c r="B38" s="64" t="s">
        <v>60</v>
      </c>
      <c r="C38" s="62">
        <v>5</v>
      </c>
      <c r="D38" s="62">
        <v>5</v>
      </c>
      <c r="E38" s="62">
        <v>5</v>
      </c>
      <c r="F38" s="62">
        <v>5</v>
      </c>
      <c r="G38" s="62">
        <v>5</v>
      </c>
      <c r="H38" s="62">
        <v>4</v>
      </c>
      <c r="I38" s="62">
        <v>3</v>
      </c>
      <c r="J38" s="62">
        <v>4</v>
      </c>
      <c r="K38" s="61">
        <f t="shared" si="0"/>
        <v>36</v>
      </c>
      <c r="L38" s="61">
        <f t="shared" si="2"/>
        <v>8</v>
      </c>
      <c r="M38" s="61">
        <v>15</v>
      </c>
      <c r="N38" s="61">
        <v>22</v>
      </c>
      <c r="O38" s="61">
        <v>29</v>
      </c>
      <c r="P38" s="61">
        <v>36</v>
      </c>
      <c r="Q38" s="61">
        <v>40</v>
      </c>
      <c r="R38" s="61">
        <v>35</v>
      </c>
      <c r="S38" s="61">
        <f t="shared" si="8"/>
        <v>7</v>
      </c>
      <c r="T38" s="61" t="str">
        <f t="shared" si="9"/>
        <v>Sangat Baik</v>
      </c>
    </row>
    <row r="39" spans="1:20" x14ac:dyDescent="0.25">
      <c r="A39" s="63">
        <v>33</v>
      </c>
      <c r="B39" s="61" t="s">
        <v>99</v>
      </c>
      <c r="C39" s="62">
        <v>5</v>
      </c>
      <c r="D39" s="62">
        <v>5</v>
      </c>
      <c r="E39" s="62">
        <v>5</v>
      </c>
      <c r="F39" s="62">
        <v>5</v>
      </c>
      <c r="G39" s="62">
        <v>5</v>
      </c>
      <c r="H39" s="62">
        <v>5</v>
      </c>
      <c r="I39" s="62">
        <v>5</v>
      </c>
      <c r="J39" s="62">
        <v>5</v>
      </c>
      <c r="K39" s="61">
        <f t="shared" si="0"/>
        <v>40</v>
      </c>
      <c r="L39" s="61">
        <f t="shared" si="2"/>
        <v>8</v>
      </c>
      <c r="M39" s="61">
        <v>15</v>
      </c>
      <c r="N39" s="61">
        <v>22</v>
      </c>
      <c r="O39" s="61">
        <v>29</v>
      </c>
      <c r="P39" s="61">
        <v>36</v>
      </c>
      <c r="Q39" s="61">
        <v>40</v>
      </c>
      <c r="R39" s="61">
        <v>35</v>
      </c>
      <c r="S39" s="61">
        <f t="shared" si="8"/>
        <v>7</v>
      </c>
      <c r="T39" s="61" t="str">
        <f t="shared" si="9"/>
        <v>Sangat Baik</v>
      </c>
    </row>
    <row r="40" spans="1:20" x14ac:dyDescent="0.25">
      <c r="A40" s="63">
        <v>34</v>
      </c>
      <c r="B40" s="64" t="s">
        <v>100</v>
      </c>
      <c r="C40" s="62">
        <v>5</v>
      </c>
      <c r="D40" s="62">
        <v>5</v>
      </c>
      <c r="E40" s="62">
        <v>5</v>
      </c>
      <c r="F40" s="62">
        <v>5</v>
      </c>
      <c r="G40" s="62">
        <v>5</v>
      </c>
      <c r="H40" s="62">
        <v>4</v>
      </c>
      <c r="I40" s="62">
        <v>3</v>
      </c>
      <c r="J40" s="62">
        <v>4</v>
      </c>
      <c r="K40" s="61">
        <f t="shared" si="0"/>
        <v>36</v>
      </c>
      <c r="L40" s="61">
        <f t="shared" si="2"/>
        <v>8</v>
      </c>
      <c r="M40" s="61">
        <v>15</v>
      </c>
      <c r="N40" s="61">
        <v>22</v>
      </c>
      <c r="O40" s="61">
        <v>29</v>
      </c>
      <c r="P40" s="61">
        <v>36</v>
      </c>
      <c r="Q40" s="61">
        <v>40</v>
      </c>
      <c r="R40" s="61">
        <v>35</v>
      </c>
      <c r="S40" s="61">
        <f t="shared" si="8"/>
        <v>7</v>
      </c>
      <c r="T40" s="61" t="str">
        <f t="shared" si="9"/>
        <v>Sangat Baik</v>
      </c>
    </row>
    <row r="41" spans="1:20" x14ac:dyDescent="0.25">
      <c r="A41" s="63">
        <v>35</v>
      </c>
      <c r="B41" s="61" t="s">
        <v>101</v>
      </c>
      <c r="C41" s="62">
        <v>5</v>
      </c>
      <c r="D41" s="62">
        <v>5</v>
      </c>
      <c r="E41" s="62">
        <v>4</v>
      </c>
      <c r="F41" s="62">
        <v>4</v>
      </c>
      <c r="G41" s="62">
        <v>5</v>
      </c>
      <c r="H41" s="62">
        <v>5</v>
      </c>
      <c r="I41" s="62">
        <v>5</v>
      </c>
      <c r="J41" s="62">
        <v>4</v>
      </c>
      <c r="K41" s="61">
        <f t="shared" si="0"/>
        <v>37</v>
      </c>
      <c r="L41" s="61">
        <f t="shared" si="2"/>
        <v>8</v>
      </c>
      <c r="M41" s="61">
        <f t="shared" si="3"/>
        <v>15</v>
      </c>
      <c r="N41" s="61">
        <f t="shared" si="4"/>
        <v>22</v>
      </c>
      <c r="O41" s="61">
        <f t="shared" si="5"/>
        <v>29</v>
      </c>
      <c r="P41" s="61">
        <f t="shared" si="6"/>
        <v>36</v>
      </c>
      <c r="Q41" s="61">
        <f t="shared" si="7"/>
        <v>40</v>
      </c>
      <c r="R41" s="61">
        <v>35</v>
      </c>
      <c r="S41" s="61">
        <f t="shared" si="8"/>
        <v>7</v>
      </c>
      <c r="T41" s="61" t="str">
        <f t="shared" si="9"/>
        <v>Sangat Baik</v>
      </c>
    </row>
    <row r="42" spans="1:20" s="56" customFormat="1" ht="30" customHeight="1" x14ac:dyDescent="0.25">
      <c r="A42" s="93" t="s">
        <v>83</v>
      </c>
      <c r="B42" s="93"/>
      <c r="C42" s="22">
        <f>SUM(C7:C41)</f>
        <v>173</v>
      </c>
      <c r="D42" s="22">
        <f t="shared" ref="D42:K42" si="11">SUM(D7:D41)</f>
        <v>163</v>
      </c>
      <c r="E42" s="22">
        <f t="shared" si="11"/>
        <v>165</v>
      </c>
      <c r="F42" s="22">
        <f t="shared" si="11"/>
        <v>163</v>
      </c>
      <c r="G42" s="22">
        <f t="shared" si="11"/>
        <v>169</v>
      </c>
      <c r="H42" s="22">
        <f t="shared" si="11"/>
        <v>164</v>
      </c>
      <c r="I42" s="22">
        <f t="shared" si="11"/>
        <v>156</v>
      </c>
      <c r="J42" s="22">
        <f t="shared" si="11"/>
        <v>163</v>
      </c>
      <c r="K42" s="22">
        <f t="shared" si="11"/>
        <v>1316</v>
      </c>
      <c r="L42" s="22">
        <f>8*32*1</f>
        <v>256</v>
      </c>
      <c r="M42" s="20">
        <f t="shared" si="3"/>
        <v>460.8</v>
      </c>
      <c r="N42" s="20">
        <f t="shared" si="4"/>
        <v>665.6</v>
      </c>
      <c r="O42" s="20">
        <f t="shared" si="5"/>
        <v>870.40000000000009</v>
      </c>
      <c r="P42" s="20">
        <f t="shared" si="6"/>
        <v>1075.2</v>
      </c>
      <c r="Q42" s="22">
        <f>8*32*5</f>
        <v>1280</v>
      </c>
      <c r="R42" s="20">
        <f>Q42-L42</f>
        <v>1024</v>
      </c>
      <c r="S42" s="20">
        <f t="shared" si="8"/>
        <v>204.8</v>
      </c>
      <c r="T42" s="20" t="str">
        <f>VLOOKUP(K42,$V$14:$X$18,2,TRUE)</f>
        <v>Sangat Baik</v>
      </c>
    </row>
    <row r="43" spans="1:20" ht="21" customHeight="1" x14ac:dyDescent="0.25">
      <c r="A43" s="129" t="s">
        <v>141</v>
      </c>
      <c r="B43" s="129"/>
      <c r="C43" s="65">
        <f>AVERAGE(C7:C41)</f>
        <v>4.9428571428571431</v>
      </c>
      <c r="D43" s="65">
        <f t="shared" ref="D43:K43" si="12">AVERAGE(D7:D41)</f>
        <v>4.6571428571428575</v>
      </c>
      <c r="E43" s="65">
        <f t="shared" si="12"/>
        <v>4.7142857142857144</v>
      </c>
      <c r="F43" s="65">
        <f t="shared" si="12"/>
        <v>4.6571428571428575</v>
      </c>
      <c r="G43" s="65">
        <f t="shared" si="12"/>
        <v>4.8285714285714283</v>
      </c>
      <c r="H43" s="65">
        <f t="shared" si="12"/>
        <v>4.6857142857142859</v>
      </c>
      <c r="I43" s="65">
        <f t="shared" si="12"/>
        <v>4.4571428571428573</v>
      </c>
      <c r="J43" s="65">
        <f t="shared" si="12"/>
        <v>4.6571428571428575</v>
      </c>
      <c r="K43" s="65">
        <f t="shared" si="12"/>
        <v>37.6</v>
      </c>
    </row>
    <row r="45" spans="1:20" x14ac:dyDescent="0.25">
      <c r="B45" s="18" t="s">
        <v>142</v>
      </c>
      <c r="C45" s="18" t="s">
        <v>143</v>
      </c>
      <c r="D45" s="18" t="s">
        <v>144</v>
      </c>
      <c r="E45" s="18" t="s">
        <v>145</v>
      </c>
      <c r="F45" s="18" t="s">
        <v>146</v>
      </c>
      <c r="G45" s="18" t="s">
        <v>147</v>
      </c>
      <c r="H45" s="18" t="s">
        <v>148</v>
      </c>
      <c r="I45" s="18" t="s">
        <v>149</v>
      </c>
      <c r="J45" s="18" t="s">
        <v>150</v>
      </c>
    </row>
    <row r="46" spans="1:20" x14ac:dyDescent="0.25">
      <c r="B46" s="18" t="s">
        <v>151</v>
      </c>
      <c r="C46" s="66">
        <f>C43</f>
        <v>4.9428571428571431</v>
      </c>
      <c r="D46" s="66">
        <f t="shared" ref="D46:J46" si="13">D43</f>
        <v>4.6571428571428575</v>
      </c>
      <c r="E46" s="66">
        <f t="shared" si="13"/>
        <v>4.7142857142857144</v>
      </c>
      <c r="F46" s="66">
        <f t="shared" si="13"/>
        <v>4.6571428571428575</v>
      </c>
      <c r="G46" s="66">
        <f t="shared" si="13"/>
        <v>4.8285714285714283</v>
      </c>
      <c r="H46" s="66">
        <f t="shared" si="13"/>
        <v>4.6857142857142859</v>
      </c>
      <c r="I46" s="66">
        <f t="shared" si="13"/>
        <v>4.4571428571428573</v>
      </c>
      <c r="J46" s="66">
        <f t="shared" si="13"/>
        <v>4.6571428571428575</v>
      </c>
    </row>
    <row r="48" spans="1:20" x14ac:dyDescent="0.25">
      <c r="B48" s="19">
        <v>5</v>
      </c>
      <c r="C48" s="11">
        <f>COUNTIF(C7:C41,"5")</f>
        <v>33</v>
      </c>
      <c r="D48" s="11">
        <f t="shared" ref="D48:J48" si="14">COUNTIF(D7:D41,"5")</f>
        <v>24</v>
      </c>
      <c r="E48" s="11">
        <f t="shared" si="14"/>
        <v>25</v>
      </c>
      <c r="F48" s="11">
        <f t="shared" si="14"/>
        <v>24</v>
      </c>
      <c r="G48" s="11">
        <f t="shared" si="14"/>
        <v>29</v>
      </c>
      <c r="H48" s="11">
        <f t="shared" si="14"/>
        <v>24</v>
      </c>
      <c r="I48" s="11">
        <f t="shared" si="14"/>
        <v>23</v>
      </c>
      <c r="J48" s="11">
        <f t="shared" si="14"/>
        <v>23</v>
      </c>
    </row>
    <row r="49" spans="2:10" x14ac:dyDescent="0.25">
      <c r="B49" s="19">
        <v>4</v>
      </c>
      <c r="C49" s="11">
        <f>COUNTIF(C7:C41,"4")</f>
        <v>2</v>
      </c>
      <c r="D49" s="11">
        <f t="shared" ref="D49:J49" si="15">COUNTIF(D7:D41,"4")</f>
        <v>10</v>
      </c>
      <c r="E49" s="11">
        <f t="shared" si="15"/>
        <v>10</v>
      </c>
      <c r="F49" s="11">
        <f t="shared" si="15"/>
        <v>10</v>
      </c>
      <c r="G49" s="11">
        <f t="shared" si="15"/>
        <v>6</v>
      </c>
      <c r="H49" s="11">
        <f t="shared" si="15"/>
        <v>11</v>
      </c>
      <c r="I49" s="11">
        <f t="shared" si="15"/>
        <v>5</v>
      </c>
      <c r="J49" s="11">
        <f t="shared" si="15"/>
        <v>12</v>
      </c>
    </row>
    <row r="50" spans="2:10" x14ac:dyDescent="0.25">
      <c r="B50" s="19">
        <v>3</v>
      </c>
      <c r="C50" s="11">
        <f>COUNTIF(C7:C41,"3")</f>
        <v>0</v>
      </c>
      <c r="D50" s="11">
        <f t="shared" ref="D50:J50" si="16">COUNTIF(D7:D41,"3")</f>
        <v>1</v>
      </c>
      <c r="E50" s="11">
        <f t="shared" si="16"/>
        <v>0</v>
      </c>
      <c r="F50" s="11">
        <f t="shared" si="16"/>
        <v>1</v>
      </c>
      <c r="G50" s="11">
        <f t="shared" si="16"/>
        <v>0</v>
      </c>
      <c r="H50" s="11">
        <f t="shared" si="16"/>
        <v>0</v>
      </c>
      <c r="I50" s="11">
        <f t="shared" si="16"/>
        <v>7</v>
      </c>
      <c r="J50" s="11">
        <f t="shared" si="16"/>
        <v>0</v>
      </c>
    </row>
    <row r="51" spans="2:10" x14ac:dyDescent="0.25">
      <c r="B51" s="19">
        <v>2</v>
      </c>
      <c r="C51" s="11">
        <f>COUNTIF(C7:C41,"2")</f>
        <v>0</v>
      </c>
      <c r="D51" s="11">
        <f t="shared" ref="D51:J51" si="17">COUNTIF(D7:D41,"2")</f>
        <v>0</v>
      </c>
      <c r="E51" s="11">
        <f t="shared" si="17"/>
        <v>0</v>
      </c>
      <c r="F51" s="11">
        <f t="shared" si="17"/>
        <v>0</v>
      </c>
      <c r="G51" s="11">
        <f t="shared" si="17"/>
        <v>0</v>
      </c>
      <c r="H51" s="11">
        <f t="shared" si="17"/>
        <v>0</v>
      </c>
      <c r="I51" s="11">
        <f t="shared" si="17"/>
        <v>0</v>
      </c>
      <c r="J51" s="11">
        <f t="shared" si="17"/>
        <v>0</v>
      </c>
    </row>
    <row r="52" spans="2:10" x14ac:dyDescent="0.25">
      <c r="B52" s="19">
        <v>1</v>
      </c>
      <c r="C52" s="11">
        <f>COUNTIF(C7:C41,"1")</f>
        <v>0</v>
      </c>
      <c r="D52" s="11">
        <f t="shared" ref="D52:J52" si="18">COUNTIF(D7:D41,"1")</f>
        <v>0</v>
      </c>
      <c r="E52" s="11">
        <f t="shared" si="18"/>
        <v>0</v>
      </c>
      <c r="F52" s="11">
        <f t="shared" si="18"/>
        <v>0</v>
      </c>
      <c r="G52" s="11">
        <f t="shared" si="18"/>
        <v>0</v>
      </c>
      <c r="H52" s="11">
        <f t="shared" si="18"/>
        <v>0</v>
      </c>
      <c r="I52" s="11">
        <f t="shared" si="18"/>
        <v>0</v>
      </c>
      <c r="J52" s="11">
        <f t="shared" si="18"/>
        <v>0</v>
      </c>
    </row>
  </sheetData>
  <mergeCells count="20">
    <mergeCell ref="A1:T1"/>
    <mergeCell ref="A2:T2"/>
    <mergeCell ref="A3:T3"/>
    <mergeCell ref="A5:A6"/>
    <mergeCell ref="B5:B6"/>
    <mergeCell ref="C5:J5"/>
    <mergeCell ref="K5:K6"/>
    <mergeCell ref="L5:L6"/>
    <mergeCell ref="M5:M6"/>
    <mergeCell ref="N5:N6"/>
    <mergeCell ref="V5:X5"/>
    <mergeCell ref="V13:X13"/>
    <mergeCell ref="A42:B42"/>
    <mergeCell ref="A43:B43"/>
    <mergeCell ref="O5:O6"/>
    <mergeCell ref="P5:P6"/>
    <mergeCell ref="Q5:Q6"/>
    <mergeCell ref="R5:R6"/>
    <mergeCell ref="S5:S6"/>
    <mergeCell ref="T5:T6"/>
  </mergeCells>
  <phoneticPr fontId="8"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869D-5F74-4807-B291-35E2F1B5CB6C}">
  <dimension ref="A1:B24"/>
  <sheetViews>
    <sheetView topLeftCell="A13" workbookViewId="0">
      <selection sqref="A1:B24"/>
    </sheetView>
  </sheetViews>
  <sheetFormatPr defaultRowHeight="15" x14ac:dyDescent="0.25"/>
  <sheetData>
    <row r="1" spans="1:2" ht="16.5" thickBot="1" x14ac:dyDescent="0.3">
      <c r="A1" s="37">
        <v>42.5</v>
      </c>
      <c r="B1" s="37">
        <v>90</v>
      </c>
    </row>
    <row r="2" spans="1:2" ht="16.5" thickBot="1" x14ac:dyDescent="0.3">
      <c r="A2" s="37">
        <v>27.5</v>
      </c>
      <c r="B2" s="37">
        <v>92.5</v>
      </c>
    </row>
    <row r="3" spans="1:2" ht="16.5" thickBot="1" x14ac:dyDescent="0.3">
      <c r="A3" s="37">
        <v>7.5</v>
      </c>
      <c r="B3" s="37">
        <v>70</v>
      </c>
    </row>
    <row r="4" spans="1:2" ht="16.5" thickBot="1" x14ac:dyDescent="0.3">
      <c r="A4" s="37">
        <v>20</v>
      </c>
      <c r="B4" s="37">
        <v>72.5</v>
      </c>
    </row>
    <row r="5" spans="1:2" ht="16.5" thickBot="1" x14ac:dyDescent="0.3">
      <c r="A5" s="37">
        <v>12.5</v>
      </c>
      <c r="B5" s="37">
        <v>77.5</v>
      </c>
    </row>
    <row r="6" spans="1:2" ht="16.5" thickBot="1" x14ac:dyDescent="0.3">
      <c r="A6" s="37">
        <v>12.5</v>
      </c>
      <c r="B6" s="37">
        <v>72.5</v>
      </c>
    </row>
    <row r="7" spans="1:2" ht="16.5" thickBot="1" x14ac:dyDescent="0.3">
      <c r="A7" s="37">
        <v>32.5</v>
      </c>
      <c r="B7" s="37">
        <v>82.5</v>
      </c>
    </row>
    <row r="8" spans="1:2" ht="16.5" thickBot="1" x14ac:dyDescent="0.3">
      <c r="A8" s="37">
        <v>15</v>
      </c>
      <c r="B8" s="37">
        <v>75</v>
      </c>
    </row>
    <row r="9" spans="1:2" ht="16.5" thickBot="1" x14ac:dyDescent="0.3">
      <c r="A9" s="37">
        <v>10</v>
      </c>
      <c r="B9" s="37">
        <v>65</v>
      </c>
    </row>
    <row r="10" spans="1:2" ht="16.5" thickBot="1" x14ac:dyDescent="0.3">
      <c r="A10" s="37">
        <v>12.5</v>
      </c>
      <c r="B10" s="37">
        <v>72.5</v>
      </c>
    </row>
    <row r="11" spans="1:2" ht="16.5" thickBot="1" x14ac:dyDescent="0.3">
      <c r="A11" s="37">
        <v>15</v>
      </c>
      <c r="B11" s="37">
        <v>72.5</v>
      </c>
    </row>
    <row r="12" spans="1:2" ht="16.5" thickBot="1" x14ac:dyDescent="0.3">
      <c r="A12" s="37">
        <v>17.5</v>
      </c>
      <c r="B12" s="37">
        <v>70</v>
      </c>
    </row>
    <row r="13" spans="1:2" ht="16.5" thickBot="1" x14ac:dyDescent="0.3">
      <c r="A13" s="37">
        <v>27.5</v>
      </c>
      <c r="B13" s="37">
        <v>87.5</v>
      </c>
    </row>
    <row r="14" spans="1:2" ht="16.5" thickBot="1" x14ac:dyDescent="0.3">
      <c r="A14" s="37">
        <v>35</v>
      </c>
      <c r="B14" s="37">
        <v>95</v>
      </c>
    </row>
    <row r="15" spans="1:2" ht="16.5" thickBot="1" x14ac:dyDescent="0.3">
      <c r="A15" s="37">
        <v>12.5</v>
      </c>
      <c r="B15" s="37">
        <v>60</v>
      </c>
    </row>
    <row r="16" spans="1:2" ht="16.5" thickBot="1" x14ac:dyDescent="0.3">
      <c r="A16" s="37">
        <v>22.5</v>
      </c>
      <c r="B16" s="37">
        <v>75</v>
      </c>
    </row>
    <row r="17" spans="1:2" ht="16.5" thickBot="1" x14ac:dyDescent="0.3">
      <c r="A17" s="37">
        <v>10</v>
      </c>
      <c r="B17" s="37">
        <v>72.5</v>
      </c>
    </row>
    <row r="18" spans="1:2" ht="16.5" thickBot="1" x14ac:dyDescent="0.3">
      <c r="A18" s="37">
        <v>37.5</v>
      </c>
      <c r="B18" s="37">
        <v>82.5</v>
      </c>
    </row>
    <row r="19" spans="1:2" ht="16.5" thickBot="1" x14ac:dyDescent="0.3">
      <c r="A19" s="37">
        <v>15</v>
      </c>
      <c r="B19" s="37">
        <v>72.5</v>
      </c>
    </row>
    <row r="20" spans="1:2" ht="16.5" thickBot="1" x14ac:dyDescent="0.3">
      <c r="A20" s="37">
        <v>27.5</v>
      </c>
      <c r="B20" s="37">
        <v>82.5</v>
      </c>
    </row>
    <row r="21" spans="1:2" ht="16.5" thickBot="1" x14ac:dyDescent="0.3">
      <c r="A21" s="37">
        <v>27.5</v>
      </c>
      <c r="B21" s="37">
        <v>85</v>
      </c>
    </row>
    <row r="22" spans="1:2" ht="16.5" thickBot="1" x14ac:dyDescent="0.3">
      <c r="A22" s="37">
        <v>32.5</v>
      </c>
      <c r="B22" s="37">
        <v>95</v>
      </c>
    </row>
    <row r="23" spans="1:2" ht="16.5" thickBot="1" x14ac:dyDescent="0.3">
      <c r="A23" s="37">
        <v>22.5</v>
      </c>
      <c r="B23" s="37">
        <v>80</v>
      </c>
    </row>
    <row r="24" spans="1:2" ht="16.5" thickBot="1" x14ac:dyDescent="0.3">
      <c r="A24" s="37">
        <v>12.5</v>
      </c>
      <c r="B24" s="37">
        <v>70</v>
      </c>
    </row>
  </sheetData>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AF14-6D33-494B-BB8F-9BDAE643FADD}">
  <dimension ref="B1:E38"/>
  <sheetViews>
    <sheetView workbookViewId="0">
      <selection activeCell="D4" sqref="D4:D38"/>
    </sheetView>
  </sheetViews>
  <sheetFormatPr defaultRowHeight="15" x14ac:dyDescent="0.25"/>
  <cols>
    <col min="2" max="2" width="4.140625" customWidth="1"/>
    <col min="3" max="3" width="26.28515625" bestFit="1" customWidth="1"/>
  </cols>
  <sheetData>
    <row r="1" spans="2:5" ht="15.75" x14ac:dyDescent="0.25">
      <c r="B1" s="1" t="s">
        <v>0</v>
      </c>
      <c r="C1" s="8"/>
      <c r="D1" s="7"/>
      <c r="E1" s="7"/>
    </row>
    <row r="2" spans="2:5" ht="15.75" x14ac:dyDescent="0.25">
      <c r="B2" s="1"/>
      <c r="C2" s="1"/>
      <c r="D2" s="1"/>
      <c r="E2" s="1"/>
    </row>
    <row r="3" spans="2:5" ht="15.75" x14ac:dyDescent="0.25">
      <c r="B3" s="6" t="s">
        <v>36</v>
      </c>
      <c r="C3" s="6" t="s">
        <v>37</v>
      </c>
      <c r="D3" s="6" t="s">
        <v>38</v>
      </c>
      <c r="E3" s="1"/>
    </row>
    <row r="4" spans="2:5" ht="15.75" x14ac:dyDescent="0.25">
      <c r="B4" s="5">
        <v>1</v>
      </c>
      <c r="C4" s="4" t="s">
        <v>1</v>
      </c>
      <c r="D4" s="2">
        <v>50</v>
      </c>
      <c r="E4" s="1"/>
    </row>
    <row r="5" spans="2:5" ht="15.75" x14ac:dyDescent="0.25">
      <c r="B5" s="5">
        <v>2</v>
      </c>
      <c r="C5" s="3" t="s">
        <v>2</v>
      </c>
      <c r="D5" s="2">
        <v>8</v>
      </c>
      <c r="E5" s="1"/>
    </row>
    <row r="6" spans="2:5" ht="15.75" x14ac:dyDescent="0.25">
      <c r="B6" s="5">
        <v>3</v>
      </c>
      <c r="C6" s="4" t="s">
        <v>3</v>
      </c>
      <c r="D6" s="2">
        <v>13</v>
      </c>
      <c r="E6" s="1"/>
    </row>
    <row r="7" spans="2:5" ht="15.75" x14ac:dyDescent="0.25">
      <c r="B7" s="5">
        <v>4</v>
      </c>
      <c r="C7" s="4" t="s">
        <v>4</v>
      </c>
      <c r="D7" s="2">
        <v>8</v>
      </c>
      <c r="E7" s="1"/>
    </row>
    <row r="8" spans="2:5" ht="15.75" x14ac:dyDescent="0.25">
      <c r="B8" s="5">
        <v>5</v>
      </c>
      <c r="C8" s="4" t="s">
        <v>5</v>
      </c>
      <c r="D8" s="2">
        <v>13</v>
      </c>
      <c r="E8" s="1"/>
    </row>
    <row r="9" spans="2:5" ht="15.75" x14ac:dyDescent="0.25">
      <c r="B9" s="5">
        <v>6</v>
      </c>
      <c r="C9" s="9" t="s">
        <v>6</v>
      </c>
      <c r="D9" s="2">
        <v>42</v>
      </c>
      <c r="E9" s="1"/>
    </row>
    <row r="10" spans="2:5" ht="15.75" x14ac:dyDescent="0.25">
      <c r="B10" s="5">
        <v>7</v>
      </c>
      <c r="C10" s="4" t="s">
        <v>7</v>
      </c>
      <c r="D10" s="2">
        <v>13</v>
      </c>
      <c r="E10" s="1"/>
    </row>
    <row r="11" spans="2:5" ht="15.75" x14ac:dyDescent="0.25">
      <c r="B11" s="5">
        <v>8</v>
      </c>
      <c r="C11" s="10" t="s">
        <v>8</v>
      </c>
      <c r="D11" s="2">
        <v>21</v>
      </c>
      <c r="E11" s="1"/>
    </row>
    <row r="12" spans="2:5" ht="15.75" x14ac:dyDescent="0.25">
      <c r="B12" s="5">
        <v>9</v>
      </c>
      <c r="C12" s="10" t="s">
        <v>9</v>
      </c>
      <c r="D12" s="2">
        <v>17</v>
      </c>
      <c r="E12" s="1"/>
    </row>
    <row r="13" spans="2:5" ht="15.75" x14ac:dyDescent="0.25">
      <c r="B13" s="5">
        <v>10</v>
      </c>
      <c r="C13" s="4" t="s">
        <v>10</v>
      </c>
      <c r="D13" s="2">
        <v>38</v>
      </c>
      <c r="E13" s="1"/>
    </row>
    <row r="14" spans="2:5" ht="15.75" x14ac:dyDescent="0.25">
      <c r="B14" s="5">
        <v>11</v>
      </c>
      <c r="C14" s="4" t="s">
        <v>11</v>
      </c>
      <c r="D14" s="2">
        <v>46</v>
      </c>
      <c r="E14" s="1"/>
    </row>
    <row r="15" spans="2:5" ht="15.75" x14ac:dyDescent="0.25">
      <c r="B15" s="5">
        <v>12</v>
      </c>
      <c r="C15" s="4" t="s">
        <v>12</v>
      </c>
      <c r="D15" s="2">
        <v>21</v>
      </c>
      <c r="E15" s="1"/>
    </row>
    <row r="16" spans="2:5" ht="15.75" x14ac:dyDescent="0.25">
      <c r="B16" s="5">
        <v>13</v>
      </c>
      <c r="C16" s="4" t="s">
        <v>13</v>
      </c>
      <c r="D16" s="2">
        <v>21</v>
      </c>
      <c r="E16" s="1"/>
    </row>
    <row r="17" spans="2:5" ht="15.75" x14ac:dyDescent="0.25">
      <c r="B17" s="5">
        <v>14</v>
      </c>
      <c r="C17" s="4" t="s">
        <v>14</v>
      </c>
      <c r="D17" s="2">
        <v>17</v>
      </c>
      <c r="E17" s="1"/>
    </row>
    <row r="18" spans="2:5" ht="15.75" x14ac:dyDescent="0.25">
      <c r="B18" s="5">
        <v>15</v>
      </c>
      <c r="C18" s="4" t="s">
        <v>15</v>
      </c>
      <c r="D18" s="2">
        <v>8</v>
      </c>
      <c r="E18" s="1"/>
    </row>
    <row r="19" spans="2:5" ht="15.75" x14ac:dyDescent="0.25">
      <c r="B19" s="5">
        <v>16</v>
      </c>
      <c r="C19" s="4" t="s">
        <v>16</v>
      </c>
      <c r="D19" s="2">
        <v>21</v>
      </c>
      <c r="E19" s="1"/>
    </row>
    <row r="20" spans="2:5" ht="15.75" x14ac:dyDescent="0.25">
      <c r="B20" s="5">
        <v>17</v>
      </c>
      <c r="C20" s="4" t="s">
        <v>17</v>
      </c>
      <c r="D20" s="2">
        <v>62</v>
      </c>
      <c r="E20" s="1"/>
    </row>
    <row r="21" spans="2:5" ht="15.75" x14ac:dyDescent="0.25">
      <c r="B21" s="5">
        <v>18</v>
      </c>
      <c r="C21" s="10" t="s">
        <v>18</v>
      </c>
      <c r="D21" s="2">
        <v>17</v>
      </c>
      <c r="E21" s="1"/>
    </row>
    <row r="22" spans="2:5" ht="15.75" x14ac:dyDescent="0.25">
      <c r="B22" s="5">
        <v>19</v>
      </c>
      <c r="C22" s="4" t="s">
        <v>19</v>
      </c>
      <c r="D22" s="2">
        <v>46</v>
      </c>
      <c r="E22" s="1"/>
    </row>
    <row r="23" spans="2:5" ht="15.75" x14ac:dyDescent="0.25">
      <c r="B23" s="5">
        <v>20</v>
      </c>
      <c r="C23" s="4" t="s">
        <v>20</v>
      </c>
      <c r="D23" s="2">
        <v>8</v>
      </c>
      <c r="E23" s="1"/>
    </row>
    <row r="24" spans="2:5" ht="15.75" x14ac:dyDescent="0.25">
      <c r="B24" s="5">
        <v>21</v>
      </c>
      <c r="C24" s="4" t="s">
        <v>21</v>
      </c>
      <c r="D24" s="2">
        <v>21</v>
      </c>
      <c r="E24" s="1"/>
    </row>
    <row r="25" spans="2:5" ht="15.75" x14ac:dyDescent="0.25">
      <c r="B25" s="5">
        <v>22</v>
      </c>
      <c r="C25" s="4" t="s">
        <v>22</v>
      </c>
      <c r="D25" s="2">
        <v>17</v>
      </c>
      <c r="E25" s="1"/>
    </row>
    <row r="26" spans="2:5" ht="15.75" x14ac:dyDescent="0.25">
      <c r="B26" s="5">
        <v>23</v>
      </c>
      <c r="C26" s="4" t="s">
        <v>23</v>
      </c>
      <c r="D26" s="2">
        <v>17</v>
      </c>
      <c r="E26" s="1"/>
    </row>
    <row r="27" spans="2:5" ht="15.75" x14ac:dyDescent="0.25">
      <c r="B27" s="5">
        <v>24</v>
      </c>
      <c r="C27" s="4" t="s">
        <v>24</v>
      </c>
      <c r="D27" s="2">
        <v>38</v>
      </c>
      <c r="E27" s="1"/>
    </row>
    <row r="28" spans="2:5" ht="15.75" x14ac:dyDescent="0.25">
      <c r="B28" s="5">
        <v>25</v>
      </c>
      <c r="C28" s="4" t="s">
        <v>25</v>
      </c>
      <c r="D28" s="2">
        <v>21</v>
      </c>
      <c r="E28" s="1"/>
    </row>
    <row r="29" spans="2:5" ht="15.75" x14ac:dyDescent="0.25">
      <c r="B29" s="5">
        <v>26</v>
      </c>
      <c r="C29" s="9" t="s">
        <v>26</v>
      </c>
      <c r="D29" s="2">
        <v>17</v>
      </c>
      <c r="E29" s="1"/>
    </row>
    <row r="30" spans="2:5" ht="15.75" x14ac:dyDescent="0.25">
      <c r="B30" s="5">
        <v>27</v>
      </c>
      <c r="C30" s="4" t="s">
        <v>27</v>
      </c>
      <c r="D30" s="2">
        <v>17</v>
      </c>
      <c r="E30" s="1"/>
    </row>
    <row r="31" spans="2:5" ht="15.75" x14ac:dyDescent="0.25">
      <c r="B31" s="5">
        <v>28</v>
      </c>
      <c r="C31" s="4" t="s">
        <v>28</v>
      </c>
      <c r="D31" s="2">
        <v>46</v>
      </c>
      <c r="E31" s="1"/>
    </row>
    <row r="32" spans="2:5" ht="15.75" x14ac:dyDescent="0.25">
      <c r="B32" s="5">
        <v>29</v>
      </c>
      <c r="C32" s="4" t="s">
        <v>29</v>
      </c>
      <c r="D32" s="2">
        <v>21</v>
      </c>
      <c r="E32" s="1"/>
    </row>
    <row r="33" spans="2:5" ht="15.75" x14ac:dyDescent="0.25">
      <c r="B33" s="5">
        <v>30</v>
      </c>
      <c r="C33" s="4" t="s">
        <v>30</v>
      </c>
      <c r="D33" s="2">
        <v>21</v>
      </c>
      <c r="E33" s="1"/>
    </row>
    <row r="34" spans="2:5" ht="15.75" x14ac:dyDescent="0.25">
      <c r="B34" s="5">
        <v>31</v>
      </c>
      <c r="C34" s="4" t="s">
        <v>31</v>
      </c>
      <c r="D34" s="2">
        <v>21</v>
      </c>
      <c r="E34" s="1"/>
    </row>
    <row r="35" spans="2:5" ht="15.75" x14ac:dyDescent="0.25">
      <c r="B35" s="5">
        <v>32</v>
      </c>
      <c r="C35" s="4" t="s">
        <v>32</v>
      </c>
      <c r="D35" s="2">
        <v>25</v>
      </c>
      <c r="E35" s="1"/>
    </row>
    <row r="36" spans="2:5" ht="15.75" x14ac:dyDescent="0.25">
      <c r="B36" s="5">
        <v>33</v>
      </c>
      <c r="C36" s="4" t="s">
        <v>33</v>
      </c>
      <c r="D36" s="2">
        <v>17</v>
      </c>
      <c r="E36" s="1"/>
    </row>
    <row r="37" spans="2:5" ht="15.75" x14ac:dyDescent="0.25">
      <c r="B37" s="5">
        <v>34</v>
      </c>
      <c r="C37" s="10" t="s">
        <v>34</v>
      </c>
      <c r="D37" s="2">
        <v>17</v>
      </c>
      <c r="E37" s="1"/>
    </row>
    <row r="38" spans="2:5" ht="15.75" x14ac:dyDescent="0.25">
      <c r="B38" s="5">
        <v>35</v>
      </c>
      <c r="C38" s="4" t="s">
        <v>35</v>
      </c>
      <c r="D38" s="2">
        <v>42</v>
      </c>
      <c r="E38" s="1"/>
    </row>
  </sheetData>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B5BB-4A13-48D8-8DEA-9203A9AE92B8}">
  <dimension ref="A2:A37"/>
  <sheetViews>
    <sheetView topLeftCell="A19" workbookViewId="0">
      <selection activeCell="H28" sqref="H28"/>
    </sheetView>
  </sheetViews>
  <sheetFormatPr defaultRowHeight="15" x14ac:dyDescent="0.25"/>
  <sheetData>
    <row r="2" spans="1:1" x14ac:dyDescent="0.25">
      <c r="A2" s="15">
        <v>50</v>
      </c>
    </row>
    <row r="3" spans="1:1" x14ac:dyDescent="0.25">
      <c r="A3" s="14">
        <v>8</v>
      </c>
    </row>
    <row r="4" spans="1:1" x14ac:dyDescent="0.25">
      <c r="A4" s="14">
        <v>8</v>
      </c>
    </row>
    <row r="5" spans="1:1" x14ac:dyDescent="0.25">
      <c r="A5" s="14">
        <v>8</v>
      </c>
    </row>
    <row r="6" spans="1:1" x14ac:dyDescent="0.25">
      <c r="A6" s="14">
        <v>8</v>
      </c>
    </row>
    <row r="7" spans="1:1" x14ac:dyDescent="0.25">
      <c r="A7" s="14">
        <v>13</v>
      </c>
    </row>
    <row r="8" spans="1:1" x14ac:dyDescent="0.25">
      <c r="A8" s="14">
        <v>13</v>
      </c>
    </row>
    <row r="9" spans="1:1" x14ac:dyDescent="0.25">
      <c r="A9" s="14">
        <v>13</v>
      </c>
    </row>
    <row r="10" spans="1:1" x14ac:dyDescent="0.25">
      <c r="A10" s="14">
        <v>17</v>
      </c>
    </row>
    <row r="11" spans="1:1" x14ac:dyDescent="0.25">
      <c r="A11" s="14">
        <v>17</v>
      </c>
    </row>
    <row r="12" spans="1:1" x14ac:dyDescent="0.25">
      <c r="A12" s="14">
        <v>17</v>
      </c>
    </row>
    <row r="13" spans="1:1" x14ac:dyDescent="0.25">
      <c r="A13" s="14">
        <v>17</v>
      </c>
    </row>
    <row r="14" spans="1:1" x14ac:dyDescent="0.25">
      <c r="A14" s="14">
        <v>17</v>
      </c>
    </row>
    <row r="15" spans="1:1" x14ac:dyDescent="0.25">
      <c r="A15" s="14">
        <v>17</v>
      </c>
    </row>
    <row r="16" spans="1:1" x14ac:dyDescent="0.25">
      <c r="A16" s="14">
        <v>17</v>
      </c>
    </row>
    <row r="17" spans="1:1" x14ac:dyDescent="0.25">
      <c r="A17" s="14">
        <v>17</v>
      </c>
    </row>
    <row r="18" spans="1:1" x14ac:dyDescent="0.25">
      <c r="A18" s="14">
        <v>17</v>
      </c>
    </row>
    <row r="19" spans="1:1" x14ac:dyDescent="0.25">
      <c r="A19" s="14">
        <v>21</v>
      </c>
    </row>
    <row r="20" spans="1:1" x14ac:dyDescent="0.25">
      <c r="A20" s="14">
        <v>21</v>
      </c>
    </row>
    <row r="21" spans="1:1" x14ac:dyDescent="0.25">
      <c r="A21" s="14">
        <v>21</v>
      </c>
    </row>
    <row r="22" spans="1:1" x14ac:dyDescent="0.25">
      <c r="A22" s="14">
        <v>21</v>
      </c>
    </row>
    <row r="23" spans="1:1" x14ac:dyDescent="0.25">
      <c r="A23" s="14">
        <v>21</v>
      </c>
    </row>
    <row r="24" spans="1:1" x14ac:dyDescent="0.25">
      <c r="A24" s="14">
        <v>21</v>
      </c>
    </row>
    <row r="25" spans="1:1" x14ac:dyDescent="0.25">
      <c r="A25" s="14">
        <v>21</v>
      </c>
    </row>
    <row r="26" spans="1:1" x14ac:dyDescent="0.25">
      <c r="A26" s="14">
        <v>21</v>
      </c>
    </row>
    <row r="27" spans="1:1" x14ac:dyDescent="0.25">
      <c r="A27" s="14">
        <v>21</v>
      </c>
    </row>
    <row r="28" spans="1:1" x14ac:dyDescent="0.25">
      <c r="A28" s="14">
        <v>25</v>
      </c>
    </row>
    <row r="29" spans="1:1" x14ac:dyDescent="0.25">
      <c r="A29" s="14">
        <v>38</v>
      </c>
    </row>
    <row r="30" spans="1:1" x14ac:dyDescent="0.25">
      <c r="A30" s="14">
        <v>38</v>
      </c>
    </row>
    <row r="31" spans="1:1" x14ac:dyDescent="0.25">
      <c r="A31" s="14">
        <v>42</v>
      </c>
    </row>
    <row r="32" spans="1:1" x14ac:dyDescent="0.25">
      <c r="A32" s="14">
        <v>42</v>
      </c>
    </row>
    <row r="33" spans="1:1" x14ac:dyDescent="0.25">
      <c r="A33" s="32">
        <v>46</v>
      </c>
    </row>
    <row r="34" spans="1:1" x14ac:dyDescent="0.25">
      <c r="A34" s="14">
        <v>46</v>
      </c>
    </row>
    <row r="35" spans="1:1" x14ac:dyDescent="0.25">
      <c r="A35" s="14">
        <v>46</v>
      </c>
    </row>
    <row r="36" spans="1:1" x14ac:dyDescent="0.25">
      <c r="A36" s="14">
        <v>50</v>
      </c>
    </row>
    <row r="37" spans="1:1" x14ac:dyDescent="0.25">
      <c r="A37" s="14">
        <v>62</v>
      </c>
    </row>
  </sheetData>
  <sortState xmlns:xlrd2="http://schemas.microsoft.com/office/spreadsheetml/2017/richdata2" ref="A3:A37">
    <sortCondition ref="A2:A37"/>
  </sortState>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0CFB-453C-4CF3-AB3F-2F39DC59CA67}">
  <dimension ref="A1:R9"/>
  <sheetViews>
    <sheetView workbookViewId="0">
      <selection activeCell="A3" sqref="A3:R3"/>
    </sheetView>
  </sheetViews>
  <sheetFormatPr defaultRowHeight="15" x14ac:dyDescent="0.25"/>
  <cols>
    <col min="1" max="1" width="5.140625" style="11" customWidth="1"/>
    <col min="2" max="2" width="9.140625" style="11"/>
    <col min="3" max="13" width="3.5703125" style="19" customWidth="1"/>
    <col min="14" max="15" width="6.28515625" style="11" customWidth="1"/>
    <col min="16" max="16" width="9.5703125" style="11" customWidth="1"/>
    <col min="17" max="17" width="6.7109375" style="11" bestFit="1" customWidth="1"/>
    <col min="18" max="18" width="10.7109375" style="11" bestFit="1" customWidth="1"/>
    <col min="19" max="16384" width="9.140625" style="11"/>
  </cols>
  <sheetData>
    <row r="1" spans="1:18" x14ac:dyDescent="0.25">
      <c r="A1" s="99" t="s">
        <v>152</v>
      </c>
      <c r="B1" s="99"/>
      <c r="C1" s="99"/>
      <c r="D1" s="99"/>
      <c r="E1" s="99"/>
      <c r="F1" s="99"/>
      <c r="G1" s="99"/>
      <c r="H1" s="99"/>
      <c r="I1" s="99"/>
      <c r="J1" s="99"/>
      <c r="K1" s="99"/>
      <c r="L1" s="99"/>
      <c r="M1" s="99"/>
      <c r="N1" s="99"/>
      <c r="O1" s="99"/>
      <c r="P1" s="99"/>
      <c r="Q1" s="99"/>
      <c r="R1" s="99"/>
    </row>
    <row r="2" spans="1:18" x14ac:dyDescent="0.25">
      <c r="A2" s="99" t="s">
        <v>161</v>
      </c>
      <c r="B2" s="99"/>
      <c r="C2" s="99"/>
      <c r="D2" s="99"/>
      <c r="E2" s="99"/>
      <c r="F2" s="99"/>
      <c r="G2" s="99"/>
      <c r="H2" s="99"/>
      <c r="I2" s="99"/>
      <c r="J2" s="99"/>
      <c r="K2" s="99"/>
      <c r="L2" s="99"/>
      <c r="M2" s="99"/>
      <c r="N2" s="99"/>
      <c r="O2" s="99"/>
      <c r="P2" s="99"/>
      <c r="Q2" s="99"/>
      <c r="R2" s="99"/>
    </row>
    <row r="3" spans="1:18" x14ac:dyDescent="0.25">
      <c r="A3" s="99" t="s">
        <v>98</v>
      </c>
      <c r="B3" s="99"/>
      <c r="C3" s="99"/>
      <c r="D3" s="99"/>
      <c r="E3" s="99"/>
      <c r="F3" s="99"/>
      <c r="G3" s="99"/>
      <c r="H3" s="99"/>
      <c r="I3" s="99"/>
      <c r="J3" s="99"/>
      <c r="K3" s="99"/>
      <c r="L3" s="99"/>
      <c r="M3" s="99"/>
      <c r="N3" s="99"/>
      <c r="O3" s="99"/>
      <c r="P3" s="99"/>
      <c r="Q3" s="99"/>
      <c r="R3" s="99"/>
    </row>
    <row r="5" spans="1:18" x14ac:dyDescent="0.25">
      <c r="A5" s="93" t="s">
        <v>40</v>
      </c>
      <c r="B5" s="93" t="s">
        <v>154</v>
      </c>
      <c r="C5" s="100" t="s">
        <v>155</v>
      </c>
      <c r="D5" s="100"/>
      <c r="E5" s="100"/>
      <c r="F5" s="100"/>
      <c r="G5" s="100"/>
      <c r="H5" s="100"/>
      <c r="I5" s="100"/>
      <c r="J5" s="100"/>
      <c r="K5" s="100"/>
      <c r="L5" s="100"/>
      <c r="M5" s="100"/>
      <c r="N5" s="101" t="s">
        <v>107</v>
      </c>
      <c r="O5" s="105" t="s">
        <v>112</v>
      </c>
      <c r="P5" s="101" t="s">
        <v>151</v>
      </c>
      <c r="Q5" s="101" t="s">
        <v>156</v>
      </c>
      <c r="R5" s="93" t="s">
        <v>157</v>
      </c>
    </row>
    <row r="6" spans="1:18" ht="15.75" thickBot="1" x14ac:dyDescent="0.3">
      <c r="A6" s="95"/>
      <c r="B6" s="95"/>
      <c r="C6" s="67">
        <v>1</v>
      </c>
      <c r="D6" s="67">
        <v>2</v>
      </c>
      <c r="E6" s="67">
        <v>3</v>
      </c>
      <c r="F6" s="67">
        <v>4</v>
      </c>
      <c r="G6" s="67">
        <v>5</v>
      </c>
      <c r="H6" s="67">
        <v>6</v>
      </c>
      <c r="I6" s="67">
        <v>7</v>
      </c>
      <c r="J6" s="67">
        <v>8</v>
      </c>
      <c r="K6" s="67">
        <v>9</v>
      </c>
      <c r="L6" s="67">
        <v>10</v>
      </c>
      <c r="M6" s="67">
        <v>11</v>
      </c>
      <c r="N6" s="103"/>
      <c r="O6" s="106"/>
      <c r="P6" s="103"/>
      <c r="Q6" s="103"/>
      <c r="R6" s="95"/>
    </row>
    <row r="7" spans="1:18" s="56" customFormat="1" ht="30" customHeight="1" thickTop="1" x14ac:dyDescent="0.25">
      <c r="A7" s="25">
        <v>1</v>
      </c>
      <c r="B7" s="25" t="s">
        <v>158</v>
      </c>
      <c r="C7" s="25">
        <v>1</v>
      </c>
      <c r="D7" s="25">
        <v>1</v>
      </c>
      <c r="E7" s="25">
        <v>1</v>
      </c>
      <c r="F7" s="25">
        <v>1</v>
      </c>
      <c r="G7" s="25">
        <v>1</v>
      </c>
      <c r="H7" s="25">
        <v>1</v>
      </c>
      <c r="I7" s="25">
        <v>1</v>
      </c>
      <c r="J7" s="25">
        <v>1</v>
      </c>
      <c r="K7" s="25">
        <v>1</v>
      </c>
      <c r="L7" s="25">
        <v>1</v>
      </c>
      <c r="M7" s="25">
        <v>1</v>
      </c>
      <c r="N7" s="25">
        <f>SUM(C7:M7)</f>
        <v>11</v>
      </c>
      <c r="O7" s="25">
        <v>11</v>
      </c>
      <c r="P7" s="25">
        <f>N7/1</f>
        <v>11</v>
      </c>
      <c r="Q7" s="25">
        <f>(N7/O7)*100</f>
        <v>100</v>
      </c>
      <c r="R7" s="68" t="s">
        <v>159</v>
      </c>
    </row>
    <row r="8" spans="1:18" s="56" customFormat="1" ht="30" customHeight="1" x14ac:dyDescent="0.25">
      <c r="A8" s="27">
        <v>2</v>
      </c>
      <c r="B8" s="27" t="s">
        <v>160</v>
      </c>
      <c r="C8" s="25">
        <v>1</v>
      </c>
      <c r="D8" s="25">
        <v>1</v>
      </c>
      <c r="E8" s="25">
        <v>1</v>
      </c>
      <c r="F8" s="25">
        <v>1</v>
      </c>
      <c r="G8" s="25">
        <v>1</v>
      </c>
      <c r="H8" s="25">
        <v>1</v>
      </c>
      <c r="I8" s="25">
        <v>1</v>
      </c>
      <c r="J8" s="25">
        <v>1</v>
      </c>
      <c r="K8" s="25">
        <v>1</v>
      </c>
      <c r="L8" s="25">
        <v>1</v>
      </c>
      <c r="M8" s="25">
        <v>1</v>
      </c>
      <c r="N8" s="25">
        <f>SUM(C8:M8)</f>
        <v>11</v>
      </c>
      <c r="O8" s="27">
        <v>11</v>
      </c>
      <c r="P8" s="25">
        <f t="shared" ref="P8" si="0">N8/1</f>
        <v>11</v>
      </c>
      <c r="Q8" s="25">
        <f>(N8/O8)*100</f>
        <v>100</v>
      </c>
      <c r="R8" s="68" t="s">
        <v>159</v>
      </c>
    </row>
    <row r="9" spans="1:18" s="56" customFormat="1" ht="30" customHeight="1" x14ac:dyDescent="0.25">
      <c r="A9" s="104" t="s">
        <v>83</v>
      </c>
      <c r="B9" s="104"/>
      <c r="C9" s="22">
        <f>SUM(C7:C8)</f>
        <v>2</v>
      </c>
      <c r="D9" s="22">
        <f t="shared" ref="D9:P9" si="1">SUM(D7:D8)</f>
        <v>2</v>
      </c>
      <c r="E9" s="22">
        <f t="shared" si="1"/>
        <v>2</v>
      </c>
      <c r="F9" s="22">
        <f t="shared" si="1"/>
        <v>2</v>
      </c>
      <c r="G9" s="22">
        <f t="shared" si="1"/>
        <v>2</v>
      </c>
      <c r="H9" s="22">
        <f t="shared" si="1"/>
        <v>2</v>
      </c>
      <c r="I9" s="22">
        <f t="shared" si="1"/>
        <v>2</v>
      </c>
      <c r="J9" s="22">
        <f t="shared" si="1"/>
        <v>2</v>
      </c>
      <c r="K9" s="22">
        <f t="shared" si="1"/>
        <v>2</v>
      </c>
      <c r="L9" s="22">
        <f t="shared" si="1"/>
        <v>2</v>
      </c>
      <c r="M9" s="22">
        <f t="shared" si="1"/>
        <v>2</v>
      </c>
      <c r="N9" s="22">
        <f t="shared" si="1"/>
        <v>22</v>
      </c>
      <c r="O9" s="22">
        <f t="shared" si="1"/>
        <v>22</v>
      </c>
      <c r="P9" s="22">
        <f t="shared" si="1"/>
        <v>22</v>
      </c>
      <c r="Q9" s="20">
        <f>(N9/O9)*100</f>
        <v>100</v>
      </c>
      <c r="R9" s="68" t="s">
        <v>159</v>
      </c>
    </row>
  </sheetData>
  <mergeCells count="12">
    <mergeCell ref="R5:R6"/>
    <mergeCell ref="A9:B9"/>
    <mergeCell ref="A1:R1"/>
    <mergeCell ref="A2:R2"/>
    <mergeCell ref="A3:R3"/>
    <mergeCell ref="A5:A6"/>
    <mergeCell ref="B5:B6"/>
    <mergeCell ref="C5:M5"/>
    <mergeCell ref="N5:N6"/>
    <mergeCell ref="O5:O6"/>
    <mergeCell ref="P5:P6"/>
    <mergeCell ref="Q5:Q6"/>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A48B-31CA-4B87-8A79-1C3400E0D0A4}">
  <dimension ref="A1:AD9"/>
  <sheetViews>
    <sheetView workbookViewId="0">
      <selection activeCell="A3" sqref="A3:AD3"/>
    </sheetView>
  </sheetViews>
  <sheetFormatPr defaultRowHeight="15" x14ac:dyDescent="0.25"/>
  <cols>
    <col min="1" max="1" width="4.7109375" style="11" customWidth="1"/>
    <col min="2" max="2" width="9.140625" style="11"/>
    <col min="3" max="25" width="4.28515625" style="11" customWidth="1"/>
    <col min="26" max="27" width="6.28515625" style="11" customWidth="1"/>
    <col min="28" max="29" width="9.140625" style="11"/>
    <col min="30" max="30" width="11.28515625" style="11" customWidth="1"/>
    <col min="31" max="16384" width="9.140625" style="11"/>
  </cols>
  <sheetData>
    <row r="1" spans="1:30" x14ac:dyDescent="0.25">
      <c r="A1" s="99" t="s">
        <v>165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1:30" x14ac:dyDescent="0.25">
      <c r="A2" s="99" t="s">
        <v>161</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row>
    <row r="3" spans="1:30" x14ac:dyDescent="0.25">
      <c r="A3" s="99" t="s">
        <v>98</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row>
    <row r="5" spans="1:30" x14ac:dyDescent="0.25">
      <c r="A5" s="93" t="s">
        <v>40</v>
      </c>
      <c r="B5" s="93" t="s">
        <v>154</v>
      </c>
      <c r="C5" s="100" t="s">
        <v>155</v>
      </c>
      <c r="D5" s="100"/>
      <c r="E5" s="100"/>
      <c r="F5" s="100"/>
      <c r="G5" s="100"/>
      <c r="H5" s="100"/>
      <c r="I5" s="100"/>
      <c r="J5" s="100"/>
      <c r="K5" s="100"/>
      <c r="L5" s="100"/>
      <c r="M5" s="100"/>
      <c r="N5" s="100"/>
      <c r="O5" s="100"/>
      <c r="P5" s="100"/>
      <c r="Q5" s="100"/>
      <c r="R5" s="100"/>
      <c r="S5" s="100"/>
      <c r="T5" s="100"/>
      <c r="U5" s="100"/>
      <c r="V5" s="100"/>
      <c r="W5" s="100"/>
      <c r="X5" s="100"/>
      <c r="Y5" s="100"/>
      <c r="Z5" s="101" t="s">
        <v>107</v>
      </c>
      <c r="AA5" s="105" t="s">
        <v>112</v>
      </c>
      <c r="AB5" s="101" t="s">
        <v>151</v>
      </c>
      <c r="AC5" s="101" t="s">
        <v>156</v>
      </c>
      <c r="AD5" s="93" t="s">
        <v>157</v>
      </c>
    </row>
    <row r="6" spans="1:30" ht="15.75" thickBot="1" x14ac:dyDescent="0.3">
      <c r="A6" s="95"/>
      <c r="B6" s="95"/>
      <c r="C6" s="67">
        <v>1</v>
      </c>
      <c r="D6" s="67">
        <v>2</v>
      </c>
      <c r="E6" s="67">
        <v>3</v>
      </c>
      <c r="F6" s="67">
        <v>4</v>
      </c>
      <c r="G6" s="67">
        <v>5</v>
      </c>
      <c r="H6" s="67">
        <v>6</v>
      </c>
      <c r="I6" s="67">
        <v>7</v>
      </c>
      <c r="J6" s="67">
        <v>8</v>
      </c>
      <c r="K6" s="67">
        <v>9</v>
      </c>
      <c r="L6" s="67">
        <v>10</v>
      </c>
      <c r="M6" s="67">
        <v>11</v>
      </c>
      <c r="N6" s="67">
        <v>12</v>
      </c>
      <c r="O6" s="67">
        <v>13</v>
      </c>
      <c r="P6" s="67">
        <v>14</v>
      </c>
      <c r="Q6" s="67">
        <v>15</v>
      </c>
      <c r="R6" s="67">
        <v>16</v>
      </c>
      <c r="S6" s="67">
        <v>17</v>
      </c>
      <c r="T6" s="67">
        <v>18</v>
      </c>
      <c r="U6" s="67">
        <v>19</v>
      </c>
      <c r="V6" s="67">
        <v>20</v>
      </c>
      <c r="W6" s="67">
        <v>21</v>
      </c>
      <c r="X6" s="67">
        <v>22</v>
      </c>
      <c r="Y6" s="67">
        <v>23</v>
      </c>
      <c r="Z6" s="103"/>
      <c r="AA6" s="106"/>
      <c r="AB6" s="103"/>
      <c r="AC6" s="103"/>
      <c r="AD6" s="95"/>
    </row>
    <row r="7" spans="1:30" ht="30.75" thickTop="1" x14ac:dyDescent="0.25">
      <c r="A7" s="25">
        <v>1</v>
      </c>
      <c r="B7" s="25" t="s">
        <v>158</v>
      </c>
      <c r="C7" s="25">
        <v>1</v>
      </c>
      <c r="D7" s="25">
        <v>1</v>
      </c>
      <c r="E7" s="25">
        <v>1</v>
      </c>
      <c r="F7" s="25">
        <v>1</v>
      </c>
      <c r="G7" s="25">
        <v>1</v>
      </c>
      <c r="H7" s="25">
        <v>1</v>
      </c>
      <c r="I7" s="25">
        <v>1</v>
      </c>
      <c r="J7" s="25">
        <v>1</v>
      </c>
      <c r="K7" s="25">
        <v>1</v>
      </c>
      <c r="L7" s="25">
        <v>1</v>
      </c>
      <c r="M7" s="25">
        <v>0</v>
      </c>
      <c r="N7" s="25">
        <v>1</v>
      </c>
      <c r="O7" s="25">
        <v>1</v>
      </c>
      <c r="P7" s="25">
        <v>1</v>
      </c>
      <c r="Q7" s="25">
        <v>1</v>
      </c>
      <c r="R7" s="25">
        <v>1</v>
      </c>
      <c r="S7" s="25">
        <v>1</v>
      </c>
      <c r="T7" s="25">
        <v>1</v>
      </c>
      <c r="U7" s="25">
        <v>1</v>
      </c>
      <c r="V7" s="25">
        <v>1</v>
      </c>
      <c r="W7" s="25">
        <v>1</v>
      </c>
      <c r="X7" s="25">
        <v>1</v>
      </c>
      <c r="Y7" s="25">
        <v>1</v>
      </c>
      <c r="Z7" s="25">
        <f>SUM(C7:Y7)</f>
        <v>22</v>
      </c>
      <c r="AA7" s="25">
        <v>23</v>
      </c>
      <c r="AB7" s="25">
        <f>Z7/1</f>
        <v>22</v>
      </c>
      <c r="AC7" s="25">
        <f>(Z7/AA7)*100</f>
        <v>95.652173913043484</v>
      </c>
      <c r="AD7" s="68" t="s">
        <v>159</v>
      </c>
    </row>
    <row r="8" spans="1:30" ht="30" x14ac:dyDescent="0.25">
      <c r="A8" s="27">
        <v>2</v>
      </c>
      <c r="B8" s="27" t="s">
        <v>160</v>
      </c>
      <c r="C8" s="25">
        <v>1</v>
      </c>
      <c r="D8" s="25">
        <v>0</v>
      </c>
      <c r="E8" s="25">
        <v>1</v>
      </c>
      <c r="F8" s="25">
        <v>1</v>
      </c>
      <c r="G8" s="25">
        <v>1</v>
      </c>
      <c r="H8" s="25">
        <v>1</v>
      </c>
      <c r="I8" s="25">
        <v>1</v>
      </c>
      <c r="J8" s="25">
        <v>1</v>
      </c>
      <c r="K8" s="25">
        <v>1</v>
      </c>
      <c r="L8" s="25">
        <v>1</v>
      </c>
      <c r="M8" s="25">
        <v>1</v>
      </c>
      <c r="N8" s="25">
        <v>1</v>
      </c>
      <c r="O8" s="25">
        <v>1</v>
      </c>
      <c r="P8" s="25">
        <v>1</v>
      </c>
      <c r="Q8" s="25">
        <v>1</v>
      </c>
      <c r="R8" s="25">
        <v>1</v>
      </c>
      <c r="S8" s="25">
        <v>1</v>
      </c>
      <c r="T8" s="25">
        <v>1</v>
      </c>
      <c r="U8" s="25">
        <v>1</v>
      </c>
      <c r="V8" s="25">
        <v>1</v>
      </c>
      <c r="W8" s="25">
        <v>1</v>
      </c>
      <c r="X8" s="25">
        <v>1</v>
      </c>
      <c r="Y8" s="25">
        <v>1</v>
      </c>
      <c r="Z8" s="25">
        <f>SUM(C8:Y8)</f>
        <v>22</v>
      </c>
      <c r="AA8" s="27">
        <v>23</v>
      </c>
      <c r="AB8" s="25">
        <f t="shared" ref="AB8" si="0">Z8/1</f>
        <v>22</v>
      </c>
      <c r="AC8" s="25">
        <f>(Z8/AA8)*100</f>
        <v>95.652173913043484</v>
      </c>
      <c r="AD8" s="68" t="s">
        <v>159</v>
      </c>
    </row>
    <row r="9" spans="1:30" ht="30" x14ac:dyDescent="0.25">
      <c r="A9" s="93" t="s">
        <v>83</v>
      </c>
      <c r="B9" s="93"/>
      <c r="C9" s="22">
        <f>SUM(C7:C8)</f>
        <v>2</v>
      </c>
      <c r="D9" s="22">
        <f t="shared" ref="D9:AB9" si="1">SUM(D7:D8)</f>
        <v>1</v>
      </c>
      <c r="E9" s="22">
        <f t="shared" si="1"/>
        <v>2</v>
      </c>
      <c r="F9" s="22">
        <f t="shared" si="1"/>
        <v>2</v>
      </c>
      <c r="G9" s="22">
        <f t="shared" si="1"/>
        <v>2</v>
      </c>
      <c r="H9" s="22">
        <f t="shared" si="1"/>
        <v>2</v>
      </c>
      <c r="I9" s="22">
        <f t="shared" si="1"/>
        <v>2</v>
      </c>
      <c r="J9" s="22">
        <f t="shared" si="1"/>
        <v>2</v>
      </c>
      <c r="K9" s="22">
        <f t="shared" si="1"/>
        <v>2</v>
      </c>
      <c r="L9" s="22">
        <f t="shared" si="1"/>
        <v>2</v>
      </c>
      <c r="M9" s="22">
        <f t="shared" si="1"/>
        <v>1</v>
      </c>
      <c r="N9" s="22">
        <f t="shared" si="1"/>
        <v>2</v>
      </c>
      <c r="O9" s="22">
        <f t="shared" si="1"/>
        <v>2</v>
      </c>
      <c r="P9" s="22">
        <f t="shared" si="1"/>
        <v>2</v>
      </c>
      <c r="Q9" s="22">
        <f t="shared" si="1"/>
        <v>2</v>
      </c>
      <c r="R9" s="22">
        <f t="shared" si="1"/>
        <v>2</v>
      </c>
      <c r="S9" s="22">
        <f t="shared" si="1"/>
        <v>2</v>
      </c>
      <c r="T9" s="22">
        <f t="shared" si="1"/>
        <v>2</v>
      </c>
      <c r="U9" s="22">
        <f t="shared" si="1"/>
        <v>2</v>
      </c>
      <c r="V9" s="22">
        <f t="shared" si="1"/>
        <v>2</v>
      </c>
      <c r="W9" s="22">
        <f t="shared" si="1"/>
        <v>2</v>
      </c>
      <c r="X9" s="22">
        <f t="shared" si="1"/>
        <v>2</v>
      </c>
      <c r="Y9" s="22">
        <f t="shared" si="1"/>
        <v>2</v>
      </c>
      <c r="Z9" s="22">
        <f t="shared" si="1"/>
        <v>44</v>
      </c>
      <c r="AA9" s="22">
        <f t="shared" si="1"/>
        <v>46</v>
      </c>
      <c r="AB9" s="22">
        <f t="shared" si="1"/>
        <v>44</v>
      </c>
      <c r="AC9" s="20">
        <f>(Z9/AA9)*100</f>
        <v>95.652173913043484</v>
      </c>
      <c r="AD9" s="68" t="s">
        <v>159</v>
      </c>
    </row>
  </sheetData>
  <mergeCells count="12">
    <mergeCell ref="AD5:AD6"/>
    <mergeCell ref="A9:B9"/>
    <mergeCell ref="A1:AD1"/>
    <mergeCell ref="A2:AD2"/>
    <mergeCell ref="A3:AD3"/>
    <mergeCell ref="A5:A6"/>
    <mergeCell ref="B5:B6"/>
    <mergeCell ref="C5:Y5"/>
    <mergeCell ref="Z5:Z6"/>
    <mergeCell ref="AA5:AA6"/>
    <mergeCell ref="AB5:AB6"/>
    <mergeCell ref="AC5:A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4DB3E-2462-461D-B10D-32DDD62E4685}">
  <dimension ref="A1:AU9"/>
  <sheetViews>
    <sheetView workbookViewId="0">
      <selection activeCell="AQ8" sqref="AQ8"/>
    </sheetView>
  </sheetViews>
  <sheetFormatPr defaultRowHeight="15" x14ac:dyDescent="0.25"/>
  <cols>
    <col min="1" max="1" width="4.7109375" style="11" customWidth="1"/>
    <col min="2" max="2" width="9.140625" style="11"/>
    <col min="3" max="42" width="3.28515625" style="11" customWidth="1"/>
    <col min="43" max="44" width="6.42578125" style="11" customWidth="1"/>
    <col min="45" max="45" width="9.140625" style="11"/>
    <col min="46" max="46" width="8" style="11" customWidth="1"/>
    <col min="47" max="47" width="10.5703125" style="11" customWidth="1"/>
    <col min="48" max="16384" width="9.140625" style="11"/>
  </cols>
  <sheetData>
    <row r="1" spans="1:47" x14ac:dyDescent="0.25">
      <c r="A1" s="99" t="s">
        <v>166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row>
    <row r="2" spans="1:47" x14ac:dyDescent="0.25">
      <c r="A2" s="99" t="s">
        <v>161</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row>
    <row r="3" spans="1:47" x14ac:dyDescent="0.25">
      <c r="A3" s="99" t="s">
        <v>98</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row>
    <row r="5" spans="1:47" x14ac:dyDescent="0.25">
      <c r="A5" s="93" t="s">
        <v>40</v>
      </c>
      <c r="B5" s="93" t="s">
        <v>154</v>
      </c>
      <c r="C5" s="100" t="s">
        <v>155</v>
      </c>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1" t="s">
        <v>107</v>
      </c>
      <c r="AR5" s="105" t="s">
        <v>112</v>
      </c>
      <c r="AS5" s="101" t="s">
        <v>151</v>
      </c>
      <c r="AT5" s="101" t="s">
        <v>156</v>
      </c>
      <c r="AU5" s="93" t="s">
        <v>157</v>
      </c>
    </row>
    <row r="6" spans="1:47" ht="15.75" thickBot="1" x14ac:dyDescent="0.3">
      <c r="A6" s="95"/>
      <c r="B6" s="95"/>
      <c r="C6" s="67">
        <v>1</v>
      </c>
      <c r="D6" s="67">
        <v>2</v>
      </c>
      <c r="E6" s="67">
        <v>3</v>
      </c>
      <c r="F6" s="67">
        <v>4</v>
      </c>
      <c r="G6" s="67">
        <v>5</v>
      </c>
      <c r="H6" s="67">
        <v>6</v>
      </c>
      <c r="I6" s="67">
        <v>7</v>
      </c>
      <c r="J6" s="67">
        <v>8</v>
      </c>
      <c r="K6" s="67">
        <v>9</v>
      </c>
      <c r="L6" s="67">
        <v>10</v>
      </c>
      <c r="M6" s="67">
        <v>11</v>
      </c>
      <c r="N6" s="67">
        <v>12</v>
      </c>
      <c r="O6" s="67">
        <v>13</v>
      </c>
      <c r="P6" s="67">
        <v>14</v>
      </c>
      <c r="Q6" s="67">
        <v>15</v>
      </c>
      <c r="R6" s="67">
        <v>16</v>
      </c>
      <c r="S6" s="67">
        <v>17</v>
      </c>
      <c r="T6" s="67">
        <v>18</v>
      </c>
      <c r="U6" s="67">
        <v>19</v>
      </c>
      <c r="V6" s="67">
        <v>20</v>
      </c>
      <c r="W6" s="67">
        <v>21</v>
      </c>
      <c r="X6" s="67">
        <v>22</v>
      </c>
      <c r="Y6" s="67">
        <v>23</v>
      </c>
      <c r="Z6" s="67">
        <v>24</v>
      </c>
      <c r="AA6" s="67">
        <v>25</v>
      </c>
      <c r="AB6" s="67">
        <v>26</v>
      </c>
      <c r="AC6" s="67">
        <v>27</v>
      </c>
      <c r="AD6" s="67">
        <v>28</v>
      </c>
      <c r="AE6" s="67">
        <v>29</v>
      </c>
      <c r="AF6" s="67">
        <v>30</v>
      </c>
      <c r="AG6" s="67">
        <v>31</v>
      </c>
      <c r="AH6" s="67">
        <v>32</v>
      </c>
      <c r="AI6" s="67">
        <v>33</v>
      </c>
      <c r="AJ6" s="67">
        <v>34</v>
      </c>
      <c r="AK6" s="67">
        <v>35</v>
      </c>
      <c r="AL6" s="67">
        <v>36</v>
      </c>
      <c r="AM6" s="67">
        <v>37</v>
      </c>
      <c r="AN6" s="67">
        <v>38</v>
      </c>
      <c r="AO6" s="67">
        <v>39</v>
      </c>
      <c r="AP6" s="67">
        <v>40</v>
      </c>
      <c r="AQ6" s="103"/>
      <c r="AR6" s="106"/>
      <c r="AS6" s="103"/>
      <c r="AT6" s="103"/>
      <c r="AU6" s="95"/>
    </row>
    <row r="7" spans="1:47" ht="30.75" thickTop="1" x14ac:dyDescent="0.25">
      <c r="A7" s="25">
        <v>1</v>
      </c>
      <c r="B7" s="25" t="s">
        <v>158</v>
      </c>
      <c r="C7" s="25">
        <v>1</v>
      </c>
      <c r="D7" s="25">
        <v>0</v>
      </c>
      <c r="E7" s="25">
        <v>1</v>
      </c>
      <c r="F7" s="25">
        <v>1</v>
      </c>
      <c r="G7" s="25">
        <v>1</v>
      </c>
      <c r="H7" s="25">
        <v>1</v>
      </c>
      <c r="I7" s="25">
        <v>1</v>
      </c>
      <c r="J7" s="25">
        <v>1</v>
      </c>
      <c r="K7" s="25">
        <v>1</v>
      </c>
      <c r="L7" s="25">
        <v>0</v>
      </c>
      <c r="M7" s="25">
        <v>1</v>
      </c>
      <c r="N7" s="25">
        <v>1</v>
      </c>
      <c r="O7" s="25">
        <v>1</v>
      </c>
      <c r="P7" s="25">
        <v>1</v>
      </c>
      <c r="Q7" s="25">
        <v>1</v>
      </c>
      <c r="R7" s="25">
        <v>1</v>
      </c>
      <c r="S7" s="25">
        <v>1</v>
      </c>
      <c r="T7" s="25">
        <v>1</v>
      </c>
      <c r="U7" s="25">
        <v>1</v>
      </c>
      <c r="V7" s="25">
        <v>1</v>
      </c>
      <c r="W7" s="25">
        <v>1</v>
      </c>
      <c r="X7" s="25">
        <v>1</v>
      </c>
      <c r="Y7" s="25">
        <v>1</v>
      </c>
      <c r="Z7" s="25">
        <v>1</v>
      </c>
      <c r="AA7" s="25">
        <v>1</v>
      </c>
      <c r="AB7" s="25">
        <v>1</v>
      </c>
      <c r="AC7" s="25">
        <v>1</v>
      </c>
      <c r="AD7" s="25">
        <v>1</v>
      </c>
      <c r="AE7" s="25">
        <v>1</v>
      </c>
      <c r="AF7" s="25">
        <v>0</v>
      </c>
      <c r="AG7" s="25">
        <v>1</v>
      </c>
      <c r="AH7" s="25">
        <v>1</v>
      </c>
      <c r="AI7" s="25">
        <v>1</v>
      </c>
      <c r="AJ7" s="25">
        <v>0</v>
      </c>
      <c r="AK7" s="25">
        <v>1</v>
      </c>
      <c r="AL7" s="25">
        <v>1</v>
      </c>
      <c r="AM7" s="25">
        <v>1</v>
      </c>
      <c r="AN7" s="25">
        <v>1</v>
      </c>
      <c r="AO7" s="25">
        <v>1</v>
      </c>
      <c r="AP7" s="25">
        <v>0</v>
      </c>
      <c r="AQ7" s="25">
        <f>SUM(C7:AP7)</f>
        <v>35</v>
      </c>
      <c r="AR7" s="25">
        <v>40</v>
      </c>
      <c r="AS7" s="25">
        <f>AQ7/1</f>
        <v>35</v>
      </c>
      <c r="AT7" s="25">
        <f>(AQ7/AR7)*100</f>
        <v>87.5</v>
      </c>
      <c r="AU7" s="68" t="s">
        <v>159</v>
      </c>
    </row>
    <row r="8" spans="1:47" ht="30" x14ac:dyDescent="0.25">
      <c r="A8" s="27">
        <v>2</v>
      </c>
      <c r="B8" s="27" t="s">
        <v>160</v>
      </c>
      <c r="C8" s="25">
        <v>1</v>
      </c>
      <c r="D8" s="25">
        <v>1</v>
      </c>
      <c r="E8" s="25">
        <v>1</v>
      </c>
      <c r="F8" s="25">
        <v>1</v>
      </c>
      <c r="G8" s="25">
        <v>0</v>
      </c>
      <c r="H8" s="25">
        <v>1</v>
      </c>
      <c r="I8" s="25">
        <v>0</v>
      </c>
      <c r="J8" s="25">
        <v>1</v>
      </c>
      <c r="K8" s="25">
        <v>0</v>
      </c>
      <c r="L8" s="25">
        <v>1</v>
      </c>
      <c r="M8" s="25">
        <v>1</v>
      </c>
      <c r="N8" s="25">
        <v>1</v>
      </c>
      <c r="O8" s="25">
        <v>1</v>
      </c>
      <c r="P8" s="25">
        <v>1</v>
      </c>
      <c r="Q8" s="25">
        <v>1</v>
      </c>
      <c r="R8" s="25">
        <v>1</v>
      </c>
      <c r="S8" s="25">
        <v>1</v>
      </c>
      <c r="T8" s="25">
        <v>1</v>
      </c>
      <c r="U8" s="25">
        <v>1</v>
      </c>
      <c r="V8" s="25">
        <v>1</v>
      </c>
      <c r="W8" s="25">
        <v>1</v>
      </c>
      <c r="X8" s="25">
        <v>1</v>
      </c>
      <c r="Y8" s="25">
        <v>1</v>
      </c>
      <c r="Z8" s="25">
        <v>1</v>
      </c>
      <c r="AA8" s="25">
        <v>1</v>
      </c>
      <c r="AB8" s="25">
        <v>1</v>
      </c>
      <c r="AC8" s="25">
        <v>1</v>
      </c>
      <c r="AD8" s="25">
        <v>1</v>
      </c>
      <c r="AE8" s="25">
        <v>1</v>
      </c>
      <c r="AF8" s="25">
        <v>1</v>
      </c>
      <c r="AG8" s="25">
        <v>1</v>
      </c>
      <c r="AH8" s="25">
        <v>1</v>
      </c>
      <c r="AI8" s="25">
        <v>1</v>
      </c>
      <c r="AJ8" s="25">
        <v>1</v>
      </c>
      <c r="AK8" s="25">
        <v>1</v>
      </c>
      <c r="AL8" s="25">
        <v>1</v>
      </c>
      <c r="AM8" s="25">
        <v>1</v>
      </c>
      <c r="AN8" s="25">
        <v>1</v>
      </c>
      <c r="AO8" s="25">
        <v>0</v>
      </c>
      <c r="AP8" s="25">
        <v>1</v>
      </c>
      <c r="AQ8" s="25">
        <f>SUM(C8:AP8)</f>
        <v>36</v>
      </c>
      <c r="AR8" s="27">
        <v>40</v>
      </c>
      <c r="AS8" s="25">
        <f t="shared" ref="AS8" si="0">AQ8/1</f>
        <v>36</v>
      </c>
      <c r="AT8" s="25">
        <f>(AQ8/AR8)*100</f>
        <v>90</v>
      </c>
      <c r="AU8" s="68" t="s">
        <v>159</v>
      </c>
    </row>
    <row r="9" spans="1:47" ht="30" x14ac:dyDescent="0.25">
      <c r="A9" s="93" t="s">
        <v>83</v>
      </c>
      <c r="B9" s="93"/>
      <c r="C9" s="22">
        <f>SUM(C7:C8)</f>
        <v>2</v>
      </c>
      <c r="D9" s="22">
        <f t="shared" ref="D9:AS9" si="1">SUM(D7:D8)</f>
        <v>1</v>
      </c>
      <c r="E9" s="22">
        <f t="shared" si="1"/>
        <v>2</v>
      </c>
      <c r="F9" s="22">
        <f t="shared" si="1"/>
        <v>2</v>
      </c>
      <c r="G9" s="22">
        <f t="shared" si="1"/>
        <v>1</v>
      </c>
      <c r="H9" s="22">
        <f t="shared" si="1"/>
        <v>2</v>
      </c>
      <c r="I9" s="22">
        <f t="shared" si="1"/>
        <v>1</v>
      </c>
      <c r="J9" s="22">
        <f t="shared" si="1"/>
        <v>2</v>
      </c>
      <c r="K9" s="22">
        <f t="shared" si="1"/>
        <v>1</v>
      </c>
      <c r="L9" s="22">
        <f t="shared" si="1"/>
        <v>1</v>
      </c>
      <c r="M9" s="22">
        <f t="shared" si="1"/>
        <v>2</v>
      </c>
      <c r="N9" s="22">
        <f t="shared" si="1"/>
        <v>2</v>
      </c>
      <c r="O9" s="22">
        <f t="shared" si="1"/>
        <v>2</v>
      </c>
      <c r="P9" s="22">
        <f t="shared" si="1"/>
        <v>2</v>
      </c>
      <c r="Q9" s="22">
        <f t="shared" si="1"/>
        <v>2</v>
      </c>
      <c r="R9" s="22">
        <f t="shared" si="1"/>
        <v>2</v>
      </c>
      <c r="S9" s="22">
        <f t="shared" si="1"/>
        <v>2</v>
      </c>
      <c r="T9" s="22">
        <f t="shared" si="1"/>
        <v>2</v>
      </c>
      <c r="U9" s="22">
        <f t="shared" si="1"/>
        <v>2</v>
      </c>
      <c r="V9" s="22">
        <f t="shared" si="1"/>
        <v>2</v>
      </c>
      <c r="W9" s="22">
        <f t="shared" si="1"/>
        <v>2</v>
      </c>
      <c r="X9" s="22">
        <f t="shared" si="1"/>
        <v>2</v>
      </c>
      <c r="Y9" s="22">
        <f t="shared" si="1"/>
        <v>2</v>
      </c>
      <c r="Z9" s="22">
        <f t="shared" si="1"/>
        <v>2</v>
      </c>
      <c r="AA9" s="22">
        <f t="shared" si="1"/>
        <v>2</v>
      </c>
      <c r="AB9" s="22">
        <f t="shared" si="1"/>
        <v>2</v>
      </c>
      <c r="AC9" s="22">
        <f t="shared" si="1"/>
        <v>2</v>
      </c>
      <c r="AD9" s="22">
        <f t="shared" si="1"/>
        <v>2</v>
      </c>
      <c r="AE9" s="22">
        <f t="shared" si="1"/>
        <v>2</v>
      </c>
      <c r="AF9" s="22">
        <f t="shared" si="1"/>
        <v>1</v>
      </c>
      <c r="AG9" s="22">
        <f t="shared" si="1"/>
        <v>2</v>
      </c>
      <c r="AH9" s="22">
        <f t="shared" si="1"/>
        <v>2</v>
      </c>
      <c r="AI9" s="22">
        <f t="shared" si="1"/>
        <v>2</v>
      </c>
      <c r="AJ9" s="22">
        <f t="shared" si="1"/>
        <v>1</v>
      </c>
      <c r="AK9" s="22">
        <f t="shared" si="1"/>
        <v>2</v>
      </c>
      <c r="AL9" s="22">
        <f t="shared" si="1"/>
        <v>2</v>
      </c>
      <c r="AM9" s="22">
        <f t="shared" si="1"/>
        <v>2</v>
      </c>
      <c r="AN9" s="22">
        <f t="shared" si="1"/>
        <v>2</v>
      </c>
      <c r="AO9" s="22">
        <f t="shared" si="1"/>
        <v>1</v>
      </c>
      <c r="AP9" s="22">
        <f t="shared" si="1"/>
        <v>1</v>
      </c>
      <c r="AQ9" s="22">
        <f t="shared" si="1"/>
        <v>71</v>
      </c>
      <c r="AR9" s="22">
        <f t="shared" si="1"/>
        <v>80</v>
      </c>
      <c r="AS9" s="22">
        <f t="shared" si="1"/>
        <v>71</v>
      </c>
      <c r="AT9" s="20">
        <f>(AQ9/AR9)*100</f>
        <v>88.75</v>
      </c>
      <c r="AU9" s="68" t="s">
        <v>159</v>
      </c>
    </row>
  </sheetData>
  <mergeCells count="12">
    <mergeCell ref="AU5:AU6"/>
    <mergeCell ref="A9:B9"/>
    <mergeCell ref="A1:AU1"/>
    <mergeCell ref="A2:AU2"/>
    <mergeCell ref="A3:AU3"/>
    <mergeCell ref="A5:A6"/>
    <mergeCell ref="B5:B6"/>
    <mergeCell ref="C5:AP5"/>
    <mergeCell ref="AQ5:AQ6"/>
    <mergeCell ref="AR5:AR6"/>
    <mergeCell ref="AS5:AS6"/>
    <mergeCell ref="AT5:AT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DBE21-08CB-4862-AC20-6C4A44788408}">
  <dimension ref="A1:AG29"/>
  <sheetViews>
    <sheetView topLeftCell="A8" workbookViewId="0">
      <selection activeCell="M10" sqref="M10"/>
    </sheetView>
  </sheetViews>
  <sheetFormatPr defaultRowHeight="15" x14ac:dyDescent="0.25"/>
  <cols>
    <col min="1" max="1" width="4.7109375" style="11" customWidth="1"/>
    <col min="2" max="2" width="22.28515625" style="11" bestFit="1" customWidth="1"/>
    <col min="3" max="3" width="5.28515625" style="11" bestFit="1" customWidth="1"/>
    <col min="4" max="11" width="6" style="83" customWidth="1"/>
    <col min="12" max="12" width="7" style="11" customWidth="1"/>
    <col min="13" max="13" width="55.42578125" style="11" customWidth="1"/>
    <col min="14" max="19" width="6.140625" style="11" customWidth="1"/>
    <col min="20" max="21" width="9.140625" style="11"/>
    <col min="22" max="22" width="12.28515625" style="11" bestFit="1" customWidth="1"/>
    <col min="23" max="24" width="9.140625" style="11"/>
    <col min="25" max="25" width="17" style="11" customWidth="1"/>
    <col min="26" max="16384" width="9.140625" style="11"/>
  </cols>
  <sheetData>
    <row r="1" spans="1:33" x14ac:dyDescent="0.25">
      <c r="A1" s="99" t="s">
        <v>129</v>
      </c>
      <c r="B1" s="99"/>
      <c r="C1" s="99"/>
      <c r="D1" s="99"/>
      <c r="E1" s="99"/>
      <c r="F1" s="99"/>
      <c r="G1" s="99"/>
      <c r="H1" s="99"/>
      <c r="I1" s="99"/>
      <c r="J1" s="99"/>
      <c r="K1" s="99"/>
      <c r="L1" s="99"/>
      <c r="M1" s="99"/>
    </row>
    <row r="2" spans="1:33" x14ac:dyDescent="0.25">
      <c r="A2" s="99" t="s">
        <v>130</v>
      </c>
      <c r="B2" s="99"/>
      <c r="C2" s="99"/>
      <c r="D2" s="99"/>
      <c r="E2" s="99"/>
      <c r="F2" s="99"/>
      <c r="G2" s="99"/>
      <c r="H2" s="99"/>
      <c r="I2" s="99"/>
      <c r="J2" s="99"/>
      <c r="K2" s="99"/>
      <c r="L2" s="99"/>
      <c r="M2" s="99"/>
    </row>
    <row r="3" spans="1:33" x14ac:dyDescent="0.25">
      <c r="A3" s="99" t="s">
        <v>105</v>
      </c>
      <c r="B3" s="99"/>
      <c r="C3" s="99"/>
      <c r="D3" s="99"/>
      <c r="E3" s="99"/>
      <c r="F3" s="99"/>
      <c r="G3" s="99"/>
      <c r="H3" s="99"/>
      <c r="I3" s="99"/>
      <c r="J3" s="99"/>
      <c r="K3" s="99"/>
      <c r="L3" s="99"/>
      <c r="M3" s="99"/>
    </row>
    <row r="5" spans="1:33" x14ac:dyDescent="0.25">
      <c r="A5" s="112" t="s">
        <v>40</v>
      </c>
      <c r="B5" s="112" t="s">
        <v>41</v>
      </c>
      <c r="C5" s="112" t="s">
        <v>167</v>
      </c>
      <c r="D5" s="114" t="s">
        <v>131</v>
      </c>
      <c r="E5" s="114"/>
      <c r="F5" s="114"/>
      <c r="G5" s="114"/>
      <c r="H5" s="114"/>
      <c r="I5" s="114"/>
      <c r="J5" s="114"/>
      <c r="K5" s="114"/>
      <c r="L5" s="107" t="s">
        <v>107</v>
      </c>
      <c r="M5" s="112" t="s">
        <v>168</v>
      </c>
      <c r="N5" s="107" t="s">
        <v>95</v>
      </c>
      <c r="O5" s="109" t="s">
        <v>132</v>
      </c>
      <c r="P5" s="109" t="s">
        <v>133</v>
      </c>
      <c r="Q5" s="109" t="s">
        <v>134</v>
      </c>
      <c r="R5" s="109" t="s">
        <v>135</v>
      </c>
      <c r="S5" s="107" t="s">
        <v>112</v>
      </c>
      <c r="T5" s="107" t="s">
        <v>113</v>
      </c>
      <c r="U5" s="107" t="s">
        <v>114</v>
      </c>
      <c r="V5" s="109" t="s">
        <v>87</v>
      </c>
      <c r="Y5" s="111" t="s">
        <v>169</v>
      </c>
      <c r="Z5" s="111"/>
      <c r="AA5" s="111"/>
      <c r="AB5" s="111"/>
      <c r="AC5" s="111"/>
      <c r="AD5" s="111"/>
      <c r="AE5" s="111"/>
      <c r="AF5" s="111"/>
      <c r="AG5" s="111"/>
    </row>
    <row r="6" spans="1:33" ht="15.75" thickBot="1" x14ac:dyDescent="0.3">
      <c r="A6" s="113"/>
      <c r="B6" s="113"/>
      <c r="C6" s="113"/>
      <c r="D6" s="69">
        <v>1</v>
      </c>
      <c r="E6" s="69">
        <v>2</v>
      </c>
      <c r="F6" s="69">
        <v>3</v>
      </c>
      <c r="G6" s="69">
        <v>4</v>
      </c>
      <c r="H6" s="69">
        <v>5</v>
      </c>
      <c r="I6" s="69">
        <v>6</v>
      </c>
      <c r="J6" s="69">
        <v>7</v>
      </c>
      <c r="K6" s="69">
        <v>8</v>
      </c>
      <c r="L6" s="108"/>
      <c r="M6" s="113"/>
      <c r="N6" s="108"/>
      <c r="O6" s="110"/>
      <c r="P6" s="110"/>
      <c r="Q6" s="110"/>
      <c r="R6" s="110"/>
      <c r="S6" s="108"/>
      <c r="T6" s="108"/>
      <c r="U6" s="108"/>
      <c r="V6" s="110"/>
    </row>
    <row r="7" spans="1:33" ht="142.5" thickTop="1" x14ac:dyDescent="0.25">
      <c r="A7" s="25">
        <v>1</v>
      </c>
      <c r="B7" s="70" t="s">
        <v>177</v>
      </c>
      <c r="C7" s="25" t="s">
        <v>46</v>
      </c>
      <c r="D7" s="71">
        <v>5</v>
      </c>
      <c r="E7" s="71">
        <v>5</v>
      </c>
      <c r="F7" s="71">
        <v>5</v>
      </c>
      <c r="G7" s="71">
        <v>5</v>
      </c>
      <c r="H7" s="71">
        <v>4</v>
      </c>
      <c r="I7" s="71">
        <v>5</v>
      </c>
      <c r="J7" s="71">
        <v>5</v>
      </c>
      <c r="K7" s="71">
        <v>5</v>
      </c>
      <c r="L7" s="25">
        <f>SUM(D7:K7)</f>
        <v>39</v>
      </c>
      <c r="M7" s="76" t="s">
        <v>174</v>
      </c>
      <c r="N7" s="61">
        <f>8*1*1</f>
        <v>8</v>
      </c>
      <c r="O7" s="61">
        <f>N7+U7</f>
        <v>14.4</v>
      </c>
      <c r="P7" s="61">
        <f>N7+(2*U7)</f>
        <v>20.8</v>
      </c>
      <c r="Q7" s="61">
        <f>N7+(3*U7)</f>
        <v>27.200000000000003</v>
      </c>
      <c r="R7" s="61">
        <f>N7+(4*U7)</f>
        <v>33.6</v>
      </c>
      <c r="S7" s="61">
        <f>8*1*5</f>
        <v>40</v>
      </c>
      <c r="T7" s="61">
        <f>S7-N7</f>
        <v>32</v>
      </c>
      <c r="U7" s="61">
        <f>T7/5</f>
        <v>6.4</v>
      </c>
      <c r="V7" s="61" t="str">
        <f t="shared" ref="V7:V12" si="0">VLOOKUP(L7,$L$17:$N$21,2,TRUE)</f>
        <v>Sangat Baik</v>
      </c>
      <c r="Y7" s="72" t="s">
        <v>142</v>
      </c>
      <c r="Z7" s="73" t="s">
        <v>143</v>
      </c>
      <c r="AA7" s="73" t="s">
        <v>144</v>
      </c>
      <c r="AB7" s="73" t="s">
        <v>145</v>
      </c>
      <c r="AC7" s="73" t="s">
        <v>146</v>
      </c>
      <c r="AD7" s="73" t="s">
        <v>147</v>
      </c>
      <c r="AE7" s="73" t="s">
        <v>148</v>
      </c>
      <c r="AF7" s="73" t="s">
        <v>170</v>
      </c>
      <c r="AG7" s="73" t="s">
        <v>150</v>
      </c>
    </row>
    <row r="8" spans="1:33" ht="75" x14ac:dyDescent="0.25">
      <c r="A8" s="27">
        <v>2</v>
      </c>
      <c r="B8" s="74" t="s">
        <v>178</v>
      </c>
      <c r="C8" s="27" t="s">
        <v>46</v>
      </c>
      <c r="D8" s="75">
        <v>5</v>
      </c>
      <c r="E8" s="75">
        <v>5</v>
      </c>
      <c r="F8" s="75">
        <v>5</v>
      </c>
      <c r="G8" s="75">
        <v>5</v>
      </c>
      <c r="H8" s="75">
        <v>5</v>
      </c>
      <c r="I8" s="75">
        <v>5</v>
      </c>
      <c r="J8" s="75">
        <v>5</v>
      </c>
      <c r="K8" s="75">
        <v>5</v>
      </c>
      <c r="L8" s="25">
        <f t="shared" ref="L8:L12" si="1">SUM(D8:K8)</f>
        <v>40</v>
      </c>
      <c r="M8" s="76" t="s">
        <v>171</v>
      </c>
      <c r="N8" s="61">
        <f t="shared" ref="N8:N12" si="2">8*1*1</f>
        <v>8</v>
      </c>
      <c r="O8" s="61">
        <f t="shared" ref="O8:O13" si="3">N8+U8</f>
        <v>14.4</v>
      </c>
      <c r="P8" s="61">
        <f t="shared" ref="P8:P13" si="4">N8+(2*U8)</f>
        <v>20.8</v>
      </c>
      <c r="Q8" s="61">
        <f t="shared" ref="Q8:Q13" si="5">N8+(3*U8)</f>
        <v>27.200000000000003</v>
      </c>
      <c r="R8" s="61">
        <f t="shared" ref="R8:R13" si="6">N8+(4*U8)</f>
        <v>33.6</v>
      </c>
      <c r="S8" s="61">
        <f t="shared" ref="S8:S12" si="7">8*1*5</f>
        <v>40</v>
      </c>
      <c r="T8" s="61">
        <f t="shared" ref="T8:T12" si="8">S8-N8</f>
        <v>32</v>
      </c>
      <c r="U8" s="61">
        <f t="shared" ref="U8:U13" si="9">T8/5</f>
        <v>6.4</v>
      </c>
      <c r="V8" s="61" t="str">
        <f t="shared" si="0"/>
        <v>Sangat Baik</v>
      </c>
      <c r="Y8" s="72" t="s">
        <v>151</v>
      </c>
      <c r="Z8" s="77">
        <f t="shared" ref="Z8:AG8" si="10">D14</f>
        <v>5</v>
      </c>
      <c r="AA8" s="77">
        <f t="shared" si="10"/>
        <v>5</v>
      </c>
      <c r="AB8" s="77">
        <f t="shared" si="10"/>
        <v>5</v>
      </c>
      <c r="AC8" s="77">
        <f t="shared" si="10"/>
        <v>5</v>
      </c>
      <c r="AD8" s="77">
        <f t="shared" si="10"/>
        <v>4.666666666666667</v>
      </c>
      <c r="AE8" s="77">
        <f t="shared" si="10"/>
        <v>5</v>
      </c>
      <c r="AF8" s="77">
        <f t="shared" si="10"/>
        <v>5</v>
      </c>
      <c r="AG8" s="77">
        <f t="shared" si="10"/>
        <v>4.833333333333333</v>
      </c>
    </row>
    <row r="9" spans="1:33" ht="90" x14ac:dyDescent="0.25">
      <c r="A9" s="27">
        <v>3</v>
      </c>
      <c r="B9" s="74" t="s">
        <v>179</v>
      </c>
      <c r="C9" s="27" t="s">
        <v>46</v>
      </c>
      <c r="D9" s="75">
        <v>5</v>
      </c>
      <c r="E9" s="75">
        <v>5</v>
      </c>
      <c r="F9" s="75">
        <v>5</v>
      </c>
      <c r="G9" s="75">
        <v>5</v>
      </c>
      <c r="H9" s="75">
        <v>5</v>
      </c>
      <c r="I9" s="75">
        <v>5</v>
      </c>
      <c r="J9" s="75">
        <v>5</v>
      </c>
      <c r="K9" s="75">
        <v>5</v>
      </c>
      <c r="L9" s="25">
        <f t="shared" si="1"/>
        <v>40</v>
      </c>
      <c r="M9" s="78" t="s">
        <v>172</v>
      </c>
      <c r="N9" s="61">
        <f t="shared" si="2"/>
        <v>8</v>
      </c>
      <c r="O9" s="61">
        <f t="shared" si="3"/>
        <v>14.4</v>
      </c>
      <c r="P9" s="61">
        <f t="shared" si="4"/>
        <v>20.8</v>
      </c>
      <c r="Q9" s="61">
        <f t="shared" si="5"/>
        <v>27.200000000000003</v>
      </c>
      <c r="R9" s="61">
        <f t="shared" si="6"/>
        <v>33.6</v>
      </c>
      <c r="S9" s="61">
        <f t="shared" si="7"/>
        <v>40</v>
      </c>
      <c r="T9" s="61">
        <f t="shared" si="8"/>
        <v>32</v>
      </c>
      <c r="U9" s="61">
        <f t="shared" si="9"/>
        <v>6.4</v>
      </c>
      <c r="V9" s="61" t="str">
        <f t="shared" si="0"/>
        <v>Sangat Baik</v>
      </c>
    </row>
    <row r="10" spans="1:33" ht="72.599999999999994" customHeight="1" x14ac:dyDescent="0.25">
      <c r="A10" s="27">
        <v>4</v>
      </c>
      <c r="B10" s="74" t="s">
        <v>180</v>
      </c>
      <c r="C10" s="27" t="s">
        <v>46</v>
      </c>
      <c r="D10" s="75">
        <v>5</v>
      </c>
      <c r="E10" s="75">
        <v>5</v>
      </c>
      <c r="F10" s="75">
        <v>5</v>
      </c>
      <c r="G10" s="75">
        <v>5</v>
      </c>
      <c r="H10" s="75">
        <v>5</v>
      </c>
      <c r="I10" s="75">
        <v>5</v>
      </c>
      <c r="J10" s="75">
        <v>5</v>
      </c>
      <c r="K10" s="75">
        <v>4</v>
      </c>
      <c r="L10" s="25">
        <f t="shared" si="1"/>
        <v>39</v>
      </c>
      <c r="M10" s="78" t="s">
        <v>181</v>
      </c>
      <c r="N10" s="61">
        <f t="shared" si="2"/>
        <v>8</v>
      </c>
      <c r="O10" s="61">
        <f t="shared" si="3"/>
        <v>14.4</v>
      </c>
      <c r="P10" s="61">
        <f t="shared" si="4"/>
        <v>20.8</v>
      </c>
      <c r="Q10" s="61">
        <f t="shared" si="5"/>
        <v>27.200000000000003</v>
      </c>
      <c r="R10" s="61">
        <f t="shared" si="6"/>
        <v>33.6</v>
      </c>
      <c r="S10" s="61">
        <f t="shared" si="7"/>
        <v>40</v>
      </c>
      <c r="T10" s="61">
        <f t="shared" si="8"/>
        <v>32</v>
      </c>
      <c r="U10" s="61">
        <f t="shared" si="9"/>
        <v>6.4</v>
      </c>
      <c r="V10" s="61" t="str">
        <f t="shared" si="0"/>
        <v>Sangat Baik</v>
      </c>
    </row>
    <row r="11" spans="1:33" ht="105" x14ac:dyDescent="0.25">
      <c r="A11" s="27">
        <v>5</v>
      </c>
      <c r="B11" s="74" t="s">
        <v>173</v>
      </c>
      <c r="C11" s="27" t="s">
        <v>46</v>
      </c>
      <c r="D11" s="75">
        <v>5</v>
      </c>
      <c r="E11" s="75">
        <v>5</v>
      </c>
      <c r="F11" s="75">
        <v>5</v>
      </c>
      <c r="G11" s="75">
        <v>5</v>
      </c>
      <c r="H11" s="75">
        <v>5</v>
      </c>
      <c r="I11" s="75">
        <v>5</v>
      </c>
      <c r="J11" s="75">
        <v>5</v>
      </c>
      <c r="K11" s="75">
        <v>5</v>
      </c>
      <c r="L11" s="25">
        <f t="shared" si="1"/>
        <v>40</v>
      </c>
      <c r="M11" s="76" t="s">
        <v>174</v>
      </c>
      <c r="N11" s="61">
        <f t="shared" si="2"/>
        <v>8</v>
      </c>
      <c r="O11" s="61">
        <f t="shared" si="3"/>
        <v>14.4</v>
      </c>
      <c r="P11" s="61">
        <f t="shared" si="4"/>
        <v>20.8</v>
      </c>
      <c r="Q11" s="61">
        <f t="shared" si="5"/>
        <v>27.200000000000003</v>
      </c>
      <c r="R11" s="61">
        <f t="shared" si="6"/>
        <v>33.6</v>
      </c>
      <c r="S11" s="61">
        <f t="shared" si="7"/>
        <v>40</v>
      </c>
      <c r="T11" s="61">
        <f t="shared" si="8"/>
        <v>32</v>
      </c>
      <c r="U11" s="61">
        <f t="shared" si="9"/>
        <v>6.4</v>
      </c>
      <c r="V11" s="61" t="str">
        <f t="shared" si="0"/>
        <v>Sangat Baik</v>
      </c>
    </row>
    <row r="12" spans="1:33" ht="75" x14ac:dyDescent="0.25">
      <c r="A12" s="27">
        <v>6</v>
      </c>
      <c r="B12" s="74" t="s">
        <v>175</v>
      </c>
      <c r="C12" s="27" t="s">
        <v>46</v>
      </c>
      <c r="D12" s="75">
        <v>5</v>
      </c>
      <c r="E12" s="75">
        <v>5</v>
      </c>
      <c r="F12" s="75">
        <v>5</v>
      </c>
      <c r="G12" s="75">
        <v>5</v>
      </c>
      <c r="H12" s="75">
        <v>4</v>
      </c>
      <c r="I12" s="75">
        <v>5</v>
      </c>
      <c r="J12" s="75">
        <v>5</v>
      </c>
      <c r="K12" s="75">
        <v>5</v>
      </c>
      <c r="L12" s="25">
        <f t="shared" si="1"/>
        <v>39</v>
      </c>
      <c r="M12" s="76" t="s">
        <v>176</v>
      </c>
      <c r="N12" s="61">
        <f t="shared" si="2"/>
        <v>8</v>
      </c>
      <c r="O12" s="61">
        <f t="shared" si="3"/>
        <v>14.4</v>
      </c>
      <c r="P12" s="61">
        <f t="shared" si="4"/>
        <v>20.8</v>
      </c>
      <c r="Q12" s="61">
        <f t="shared" si="5"/>
        <v>27.200000000000003</v>
      </c>
      <c r="R12" s="61">
        <f t="shared" si="6"/>
        <v>33.6</v>
      </c>
      <c r="S12" s="61">
        <f t="shared" si="7"/>
        <v>40</v>
      </c>
      <c r="T12" s="61">
        <f t="shared" si="8"/>
        <v>32</v>
      </c>
      <c r="U12" s="61">
        <f t="shared" si="9"/>
        <v>6.4</v>
      </c>
      <c r="V12" s="61" t="str">
        <f t="shared" si="0"/>
        <v>Sangat Baik</v>
      </c>
    </row>
    <row r="13" spans="1:33" ht="30" customHeight="1" x14ac:dyDescent="0.25">
      <c r="A13" s="93" t="s">
        <v>83</v>
      </c>
      <c r="B13" s="93"/>
      <c r="C13" s="93"/>
      <c r="D13" s="79">
        <f>SUM(D7:D12)</f>
        <v>30</v>
      </c>
      <c r="E13" s="79">
        <f t="shared" ref="E13:L13" si="11">SUM(E7:E12)</f>
        <v>30</v>
      </c>
      <c r="F13" s="79">
        <f t="shared" si="11"/>
        <v>30</v>
      </c>
      <c r="G13" s="79">
        <f t="shared" si="11"/>
        <v>30</v>
      </c>
      <c r="H13" s="79">
        <f t="shared" si="11"/>
        <v>28</v>
      </c>
      <c r="I13" s="79">
        <f t="shared" si="11"/>
        <v>30</v>
      </c>
      <c r="J13" s="79">
        <f t="shared" si="11"/>
        <v>30</v>
      </c>
      <c r="K13" s="79">
        <f t="shared" si="11"/>
        <v>29</v>
      </c>
      <c r="L13" s="22">
        <f t="shared" si="11"/>
        <v>237</v>
      </c>
      <c r="M13" s="80"/>
      <c r="N13" s="20">
        <f>8*6*1</f>
        <v>48</v>
      </c>
      <c r="O13" s="20">
        <f t="shared" si="3"/>
        <v>86.4</v>
      </c>
      <c r="P13" s="20">
        <f t="shared" si="4"/>
        <v>124.8</v>
      </c>
      <c r="Q13" s="20">
        <f t="shared" si="5"/>
        <v>163.19999999999999</v>
      </c>
      <c r="R13" s="20">
        <f t="shared" si="6"/>
        <v>201.6</v>
      </c>
      <c r="S13" s="20">
        <f>8*6*5</f>
        <v>240</v>
      </c>
      <c r="T13" s="20">
        <f>S13-N13</f>
        <v>192</v>
      </c>
      <c r="U13" s="20">
        <f t="shared" si="9"/>
        <v>38.4</v>
      </c>
      <c r="V13" s="20" t="str">
        <f>VLOOKUP(L13,$L$25:$N$29,2,TRUE)</f>
        <v>Sangat Baik</v>
      </c>
    </row>
    <row r="14" spans="1:33" ht="30" customHeight="1" x14ac:dyDescent="0.25">
      <c r="A14" s="36"/>
      <c r="B14" s="36" t="s">
        <v>85</v>
      </c>
      <c r="C14" s="36"/>
      <c r="D14" s="81">
        <f>AVERAGE(D7:D12)</f>
        <v>5</v>
      </c>
      <c r="E14" s="81">
        <f t="shared" ref="E14:L14" si="12">AVERAGE(E7:E12)</f>
        <v>5</v>
      </c>
      <c r="F14" s="81">
        <f t="shared" si="12"/>
        <v>5</v>
      </c>
      <c r="G14" s="81">
        <f t="shared" si="12"/>
        <v>5</v>
      </c>
      <c r="H14" s="81">
        <f t="shared" si="12"/>
        <v>4.666666666666667</v>
      </c>
      <c r="I14" s="81">
        <f t="shared" si="12"/>
        <v>5</v>
      </c>
      <c r="J14" s="81">
        <f t="shared" si="12"/>
        <v>5</v>
      </c>
      <c r="K14" s="81">
        <f t="shared" si="12"/>
        <v>4.833333333333333</v>
      </c>
      <c r="L14" s="81">
        <f t="shared" si="12"/>
        <v>39.5</v>
      </c>
      <c r="M14" s="82"/>
      <c r="N14" s="36"/>
      <c r="O14" s="36"/>
      <c r="P14" s="36"/>
      <c r="Q14" s="36"/>
      <c r="R14" s="36"/>
      <c r="S14" s="36"/>
      <c r="T14" s="36"/>
      <c r="U14" s="36"/>
      <c r="V14" s="36"/>
    </row>
    <row r="16" spans="1:33" x14ac:dyDescent="0.25">
      <c r="L16" s="93" t="s">
        <v>115</v>
      </c>
      <c r="M16" s="93"/>
      <c r="N16" s="93"/>
    </row>
    <row r="17" spans="12:14" x14ac:dyDescent="0.25">
      <c r="L17" s="27">
        <f>N7</f>
        <v>8</v>
      </c>
      <c r="M17" s="27" t="s">
        <v>136</v>
      </c>
      <c r="N17" s="27">
        <f>L18-0.1</f>
        <v>14.3</v>
      </c>
    </row>
    <row r="18" spans="12:14" x14ac:dyDescent="0.25">
      <c r="L18" s="27">
        <f>O7</f>
        <v>14.4</v>
      </c>
      <c r="M18" s="27" t="s">
        <v>137</v>
      </c>
      <c r="N18" s="27">
        <f t="shared" ref="N18:N20" si="13">L19-0.1</f>
        <v>20.7</v>
      </c>
    </row>
    <row r="19" spans="12:14" x14ac:dyDescent="0.25">
      <c r="L19" s="27">
        <f>P7</f>
        <v>20.8</v>
      </c>
      <c r="M19" s="27" t="s">
        <v>138</v>
      </c>
      <c r="N19" s="27">
        <f t="shared" si="13"/>
        <v>27.1</v>
      </c>
    </row>
    <row r="20" spans="12:14" x14ac:dyDescent="0.25">
      <c r="L20" s="27">
        <f>Q7</f>
        <v>27.200000000000003</v>
      </c>
      <c r="M20" s="27" t="s">
        <v>139</v>
      </c>
      <c r="N20" s="27">
        <f t="shared" si="13"/>
        <v>33.5</v>
      </c>
    </row>
    <row r="21" spans="12:14" x14ac:dyDescent="0.25">
      <c r="L21" s="27">
        <f>R7</f>
        <v>33.6</v>
      </c>
      <c r="M21" s="27" t="s">
        <v>140</v>
      </c>
      <c r="N21" s="27">
        <f>S7</f>
        <v>40</v>
      </c>
    </row>
    <row r="24" spans="12:14" x14ac:dyDescent="0.25">
      <c r="L24" s="93" t="s">
        <v>124</v>
      </c>
      <c r="M24" s="93"/>
      <c r="N24" s="93"/>
    </row>
    <row r="25" spans="12:14" x14ac:dyDescent="0.25">
      <c r="L25" s="27">
        <f>N13</f>
        <v>48</v>
      </c>
      <c r="M25" s="27" t="s">
        <v>136</v>
      </c>
      <c r="N25" s="27">
        <f>L26-0.1</f>
        <v>86.300000000000011</v>
      </c>
    </row>
    <row r="26" spans="12:14" x14ac:dyDescent="0.25">
      <c r="L26" s="27">
        <f>O13</f>
        <v>86.4</v>
      </c>
      <c r="M26" s="27" t="s">
        <v>137</v>
      </c>
      <c r="N26" s="27">
        <f t="shared" ref="N26:N28" si="14">L27-0.1</f>
        <v>124.7</v>
      </c>
    </row>
    <row r="27" spans="12:14" x14ac:dyDescent="0.25">
      <c r="L27" s="27">
        <f>P13</f>
        <v>124.8</v>
      </c>
      <c r="M27" s="27" t="s">
        <v>138</v>
      </c>
      <c r="N27" s="27">
        <f t="shared" si="14"/>
        <v>163.1</v>
      </c>
    </row>
    <row r="28" spans="12:14" x14ac:dyDescent="0.25">
      <c r="L28" s="27">
        <f>Q13</f>
        <v>163.19999999999999</v>
      </c>
      <c r="M28" s="27" t="s">
        <v>139</v>
      </c>
      <c r="N28" s="27">
        <f t="shared" si="14"/>
        <v>201.5</v>
      </c>
    </row>
    <row r="29" spans="12:14" x14ac:dyDescent="0.25">
      <c r="L29" s="27">
        <f>R13</f>
        <v>201.6</v>
      </c>
      <c r="M29" s="27" t="s">
        <v>140</v>
      </c>
      <c r="N29" s="27">
        <f>S13</f>
        <v>240</v>
      </c>
    </row>
  </sheetData>
  <mergeCells count="22">
    <mergeCell ref="A1:M1"/>
    <mergeCell ref="A2:M2"/>
    <mergeCell ref="A3:M3"/>
    <mergeCell ref="A5:A6"/>
    <mergeCell ref="B5:B6"/>
    <mergeCell ref="C5:C6"/>
    <mergeCell ref="D5:K5"/>
    <mergeCell ref="L5:L6"/>
    <mergeCell ref="M5:M6"/>
    <mergeCell ref="A13:C13"/>
    <mergeCell ref="L16:N16"/>
    <mergeCell ref="N5:N6"/>
    <mergeCell ref="O5:O6"/>
    <mergeCell ref="P5:P6"/>
    <mergeCell ref="L24:N24"/>
    <mergeCell ref="T5:T6"/>
    <mergeCell ref="U5:U6"/>
    <mergeCell ref="V5:V6"/>
    <mergeCell ref="Y5:AG5"/>
    <mergeCell ref="Q5:Q6"/>
    <mergeCell ref="R5:R6"/>
    <mergeCell ref="S5:S6"/>
  </mergeCells>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EB1E-2248-49C7-84CF-6EF03A657540}">
  <dimension ref="A1:L56"/>
  <sheetViews>
    <sheetView tabSelected="1" topLeftCell="A51" workbookViewId="0">
      <selection activeCell="B60" sqref="B60:B61"/>
    </sheetView>
  </sheetViews>
  <sheetFormatPr defaultRowHeight="15" x14ac:dyDescent="0.25"/>
  <cols>
    <col min="1" max="1" width="7.42578125" style="11" customWidth="1"/>
    <col min="2" max="2" width="35.85546875" style="11" customWidth="1"/>
    <col min="3" max="3" width="11.85546875" style="11" customWidth="1"/>
    <col min="4" max="7" width="10.140625" style="11" customWidth="1"/>
    <col min="8" max="8" width="9.140625" style="11"/>
    <col min="9" max="9" width="9.5703125" style="11" bestFit="1" customWidth="1"/>
    <col min="10" max="10" width="14.5703125" style="11" bestFit="1" customWidth="1"/>
    <col min="11" max="11" width="9.5703125" style="11" bestFit="1" customWidth="1"/>
    <col min="12" max="16384" width="9.140625" style="11"/>
  </cols>
  <sheetData>
    <row r="1" spans="1:11" x14ac:dyDescent="0.25">
      <c r="A1" s="99" t="s">
        <v>39</v>
      </c>
      <c r="B1" s="99"/>
      <c r="C1" s="99"/>
      <c r="D1" s="99"/>
      <c r="E1" s="99"/>
      <c r="F1" s="99"/>
      <c r="G1" s="99"/>
    </row>
    <row r="2" spans="1:11" x14ac:dyDescent="0.25">
      <c r="A2" s="99" t="s">
        <v>97</v>
      </c>
      <c r="B2" s="99"/>
      <c r="C2" s="99"/>
      <c r="D2" s="99"/>
      <c r="E2" s="99"/>
      <c r="F2" s="99"/>
      <c r="G2" s="99"/>
    </row>
    <row r="3" spans="1:11" x14ac:dyDescent="0.25">
      <c r="A3" s="99" t="s">
        <v>98</v>
      </c>
      <c r="B3" s="99"/>
      <c r="C3" s="99"/>
      <c r="D3" s="99"/>
      <c r="E3" s="99"/>
      <c r="F3" s="99"/>
      <c r="G3" s="99"/>
    </row>
    <row r="5" spans="1:11" ht="18" customHeight="1" x14ac:dyDescent="0.25">
      <c r="A5" s="123" t="s">
        <v>40</v>
      </c>
      <c r="B5" s="123" t="s">
        <v>41</v>
      </c>
      <c r="C5" s="109" t="s">
        <v>42</v>
      </c>
      <c r="D5" s="126" t="s">
        <v>43</v>
      </c>
      <c r="E5" s="127"/>
      <c r="F5" s="126" t="s">
        <v>44</v>
      </c>
      <c r="G5" s="127"/>
      <c r="J5" s="12" t="s">
        <v>43</v>
      </c>
      <c r="K5" s="12" t="s">
        <v>45</v>
      </c>
    </row>
    <row r="6" spans="1:11" ht="18" customHeight="1" x14ac:dyDescent="0.25">
      <c r="A6" s="124"/>
      <c r="B6" s="124"/>
      <c r="C6" s="125"/>
      <c r="D6" s="13" t="s">
        <v>46</v>
      </c>
      <c r="E6" s="13" t="s">
        <v>47</v>
      </c>
      <c r="F6" s="13" t="s">
        <v>48</v>
      </c>
      <c r="G6" s="13" t="s">
        <v>47</v>
      </c>
      <c r="J6" s="14">
        <f>D45</f>
        <v>24.228571428571428</v>
      </c>
      <c r="K6" s="14">
        <f>F45</f>
        <v>69.028571428571425</v>
      </c>
    </row>
    <row r="7" spans="1:11" x14ac:dyDescent="0.25">
      <c r="A7" s="15">
        <v>1</v>
      </c>
      <c r="B7" s="16" t="s">
        <v>1</v>
      </c>
      <c r="C7" s="15" t="s">
        <v>56</v>
      </c>
      <c r="D7" s="15">
        <v>50</v>
      </c>
      <c r="E7" s="17">
        <f t="shared" ref="E7:E41" si="0">((D7/4))/25</f>
        <v>0.5</v>
      </c>
      <c r="F7" s="15">
        <v>71</v>
      </c>
      <c r="G7" s="17">
        <f t="shared" ref="G7:G41" si="1">((F7/4))/25</f>
        <v>0.71</v>
      </c>
    </row>
    <row r="8" spans="1:11" x14ac:dyDescent="0.25">
      <c r="A8" s="14">
        <v>2</v>
      </c>
      <c r="B8" s="18" t="s">
        <v>2</v>
      </c>
      <c r="C8" s="14" t="s">
        <v>73</v>
      </c>
      <c r="D8" s="14">
        <v>8</v>
      </c>
      <c r="E8" s="17">
        <f t="shared" si="0"/>
        <v>0.08</v>
      </c>
      <c r="F8" s="14">
        <v>42</v>
      </c>
      <c r="G8" s="17">
        <f t="shared" si="1"/>
        <v>0.42</v>
      </c>
    </row>
    <row r="9" spans="1:11" x14ac:dyDescent="0.25">
      <c r="A9" s="14">
        <v>3</v>
      </c>
      <c r="B9" s="18" t="s">
        <v>3</v>
      </c>
      <c r="C9" s="15" t="s">
        <v>74</v>
      </c>
      <c r="D9" s="14">
        <v>13</v>
      </c>
      <c r="E9" s="17">
        <f t="shared" si="0"/>
        <v>0.13</v>
      </c>
      <c r="F9" s="14">
        <v>83</v>
      </c>
      <c r="G9" s="17">
        <f t="shared" si="1"/>
        <v>0.83</v>
      </c>
    </row>
    <row r="10" spans="1:11" x14ac:dyDescent="0.25">
      <c r="A10" s="14">
        <v>4</v>
      </c>
      <c r="B10" s="18" t="s">
        <v>4</v>
      </c>
      <c r="C10" s="14" t="s">
        <v>63</v>
      </c>
      <c r="D10" s="14">
        <v>8</v>
      </c>
      <c r="E10" s="17">
        <f t="shared" si="0"/>
        <v>0.08</v>
      </c>
      <c r="F10" s="14">
        <v>33</v>
      </c>
      <c r="G10" s="17">
        <f t="shared" si="1"/>
        <v>0.33</v>
      </c>
    </row>
    <row r="11" spans="1:11" x14ac:dyDescent="0.25">
      <c r="A11" s="14">
        <v>5</v>
      </c>
      <c r="B11" s="18" t="s">
        <v>5</v>
      </c>
      <c r="C11" s="15" t="s">
        <v>71</v>
      </c>
      <c r="D11" s="14">
        <v>13</v>
      </c>
      <c r="E11" s="17">
        <f t="shared" si="0"/>
        <v>0.13</v>
      </c>
      <c r="F11" s="14">
        <v>58</v>
      </c>
      <c r="G11" s="17">
        <f t="shared" si="1"/>
        <v>0.57999999999999996</v>
      </c>
    </row>
    <row r="12" spans="1:11" x14ac:dyDescent="0.25">
      <c r="A12" s="14">
        <v>6</v>
      </c>
      <c r="B12" s="18" t="s">
        <v>6</v>
      </c>
      <c r="C12" s="14" t="s">
        <v>49</v>
      </c>
      <c r="D12" s="14">
        <v>42</v>
      </c>
      <c r="E12" s="17">
        <f t="shared" si="0"/>
        <v>0.42</v>
      </c>
      <c r="F12" s="14">
        <v>58</v>
      </c>
      <c r="G12" s="17">
        <f t="shared" si="1"/>
        <v>0.57999999999999996</v>
      </c>
    </row>
    <row r="13" spans="1:11" x14ac:dyDescent="0.25">
      <c r="A13" s="14">
        <v>7</v>
      </c>
      <c r="B13" s="18" t="s">
        <v>7</v>
      </c>
      <c r="C13" s="15" t="s">
        <v>70</v>
      </c>
      <c r="D13" s="14">
        <v>13</v>
      </c>
      <c r="E13" s="17">
        <f t="shared" si="0"/>
        <v>0.13</v>
      </c>
      <c r="F13" s="14">
        <v>87</v>
      </c>
      <c r="G13" s="17">
        <f t="shared" si="1"/>
        <v>0.87</v>
      </c>
    </row>
    <row r="14" spans="1:11" x14ac:dyDescent="0.25">
      <c r="A14" s="14">
        <v>8</v>
      </c>
      <c r="B14" s="18" t="s">
        <v>8</v>
      </c>
      <c r="C14" s="14" t="s">
        <v>79</v>
      </c>
      <c r="D14" s="14">
        <v>21</v>
      </c>
      <c r="E14" s="17">
        <f t="shared" si="0"/>
        <v>0.21</v>
      </c>
      <c r="F14" s="14">
        <v>96</v>
      </c>
      <c r="G14" s="17">
        <f t="shared" si="1"/>
        <v>0.96</v>
      </c>
    </row>
    <row r="15" spans="1:11" x14ac:dyDescent="0.25">
      <c r="A15" s="14">
        <v>9</v>
      </c>
      <c r="B15" s="18" t="s">
        <v>9</v>
      </c>
      <c r="C15" s="15" t="s">
        <v>75</v>
      </c>
      <c r="D15" s="14">
        <v>17</v>
      </c>
      <c r="E15" s="17">
        <f t="shared" si="0"/>
        <v>0.17</v>
      </c>
      <c r="F15" s="14">
        <v>92</v>
      </c>
      <c r="G15" s="17">
        <f t="shared" si="1"/>
        <v>0.92</v>
      </c>
    </row>
    <row r="16" spans="1:11" x14ac:dyDescent="0.25">
      <c r="A16" s="14">
        <v>10</v>
      </c>
      <c r="B16" s="18" t="s">
        <v>10</v>
      </c>
      <c r="C16" s="14" t="s">
        <v>64</v>
      </c>
      <c r="D16" s="14">
        <v>38</v>
      </c>
      <c r="E16" s="17">
        <f t="shared" si="0"/>
        <v>0.38</v>
      </c>
      <c r="F16" s="14">
        <v>87</v>
      </c>
      <c r="G16" s="17">
        <f t="shared" si="1"/>
        <v>0.87</v>
      </c>
    </row>
    <row r="17" spans="1:12" x14ac:dyDescent="0.25">
      <c r="A17" s="14">
        <v>11</v>
      </c>
      <c r="B17" s="18" t="s">
        <v>11</v>
      </c>
      <c r="C17" s="15" t="s">
        <v>50</v>
      </c>
      <c r="D17" s="14">
        <v>46</v>
      </c>
      <c r="E17" s="17">
        <f t="shared" si="0"/>
        <v>0.46</v>
      </c>
      <c r="F17" s="14">
        <v>87</v>
      </c>
      <c r="G17" s="17">
        <f t="shared" si="1"/>
        <v>0.87</v>
      </c>
    </row>
    <row r="18" spans="1:12" x14ac:dyDescent="0.25">
      <c r="A18" s="14">
        <v>12</v>
      </c>
      <c r="B18" s="18" t="s">
        <v>12</v>
      </c>
      <c r="C18" s="14" t="s">
        <v>78</v>
      </c>
      <c r="D18" s="14">
        <v>21</v>
      </c>
      <c r="E18" s="17">
        <f t="shared" si="0"/>
        <v>0.21</v>
      </c>
      <c r="F18" s="14">
        <v>33</v>
      </c>
      <c r="G18" s="17">
        <f t="shared" si="1"/>
        <v>0.33</v>
      </c>
    </row>
    <row r="19" spans="1:12" x14ac:dyDescent="0.25">
      <c r="A19" s="14">
        <v>13</v>
      </c>
      <c r="B19" s="18" t="s">
        <v>13</v>
      </c>
      <c r="C19" s="15" t="s">
        <v>77</v>
      </c>
      <c r="D19" s="14">
        <v>21</v>
      </c>
      <c r="E19" s="17">
        <f t="shared" si="0"/>
        <v>0.21</v>
      </c>
      <c r="F19" s="14">
        <v>38</v>
      </c>
      <c r="G19" s="17">
        <f t="shared" si="1"/>
        <v>0.38</v>
      </c>
    </row>
    <row r="20" spans="1:12" x14ac:dyDescent="0.25">
      <c r="A20" s="14">
        <v>14</v>
      </c>
      <c r="B20" s="18" t="s">
        <v>14</v>
      </c>
      <c r="C20" s="14" t="s">
        <v>65</v>
      </c>
      <c r="D20" s="14">
        <v>17</v>
      </c>
      <c r="E20" s="17">
        <f t="shared" si="0"/>
        <v>0.17</v>
      </c>
      <c r="F20" s="14">
        <v>71</v>
      </c>
      <c r="G20" s="17">
        <f t="shared" si="1"/>
        <v>0.71</v>
      </c>
    </row>
    <row r="21" spans="1:12" x14ac:dyDescent="0.25">
      <c r="A21" s="14">
        <v>15</v>
      </c>
      <c r="B21" s="18" t="s">
        <v>15</v>
      </c>
      <c r="C21" s="15" t="s">
        <v>51</v>
      </c>
      <c r="D21" s="14">
        <v>8</v>
      </c>
      <c r="E21" s="17">
        <f t="shared" si="0"/>
        <v>0.08</v>
      </c>
      <c r="F21" s="14">
        <v>92</v>
      </c>
      <c r="G21" s="17">
        <f t="shared" si="1"/>
        <v>0.92</v>
      </c>
    </row>
    <row r="22" spans="1:12" x14ac:dyDescent="0.25">
      <c r="A22" s="14">
        <v>16</v>
      </c>
      <c r="B22" s="18" t="s">
        <v>16</v>
      </c>
      <c r="C22" s="14" t="s">
        <v>62</v>
      </c>
      <c r="D22" s="14">
        <v>21</v>
      </c>
      <c r="E22" s="17">
        <f t="shared" si="0"/>
        <v>0.21</v>
      </c>
      <c r="F22" s="14">
        <v>67</v>
      </c>
      <c r="G22" s="17">
        <f t="shared" si="1"/>
        <v>0.67</v>
      </c>
    </row>
    <row r="23" spans="1:12" x14ac:dyDescent="0.25">
      <c r="A23" s="14">
        <v>17</v>
      </c>
      <c r="B23" s="18" t="s">
        <v>17</v>
      </c>
      <c r="C23" s="15" t="s">
        <v>55</v>
      </c>
      <c r="D23" s="14">
        <v>62</v>
      </c>
      <c r="E23" s="17">
        <f t="shared" si="0"/>
        <v>0.62</v>
      </c>
      <c r="F23" s="14">
        <v>100</v>
      </c>
      <c r="G23" s="17">
        <f t="shared" si="1"/>
        <v>1</v>
      </c>
    </row>
    <row r="24" spans="1:12" x14ac:dyDescent="0.25">
      <c r="A24" s="14">
        <v>18</v>
      </c>
      <c r="B24" s="18" t="s">
        <v>18</v>
      </c>
      <c r="C24" s="14" t="s">
        <v>72</v>
      </c>
      <c r="D24" s="14">
        <v>17</v>
      </c>
      <c r="E24" s="17">
        <f t="shared" si="0"/>
        <v>0.17</v>
      </c>
      <c r="F24" s="14">
        <v>33</v>
      </c>
      <c r="G24" s="17">
        <f t="shared" si="1"/>
        <v>0.33</v>
      </c>
    </row>
    <row r="25" spans="1:12" x14ac:dyDescent="0.25">
      <c r="A25" s="14">
        <v>19</v>
      </c>
      <c r="B25" s="18" t="s">
        <v>19</v>
      </c>
      <c r="C25" s="15" t="s">
        <v>69</v>
      </c>
      <c r="D25" s="14">
        <v>46</v>
      </c>
      <c r="E25" s="17">
        <f t="shared" si="0"/>
        <v>0.46</v>
      </c>
      <c r="F25" s="14">
        <v>75</v>
      </c>
      <c r="G25" s="17">
        <f t="shared" si="1"/>
        <v>0.75</v>
      </c>
      <c r="J25" s="19"/>
      <c r="K25" s="19"/>
      <c r="L25" s="19"/>
    </row>
    <row r="26" spans="1:12" x14ac:dyDescent="0.25">
      <c r="A26" s="14">
        <v>20</v>
      </c>
      <c r="B26" s="18" t="s">
        <v>20</v>
      </c>
      <c r="C26" s="14" t="s">
        <v>80</v>
      </c>
      <c r="D26" s="14">
        <v>8</v>
      </c>
      <c r="E26" s="17">
        <f t="shared" si="0"/>
        <v>0.08</v>
      </c>
      <c r="F26" s="14">
        <v>87</v>
      </c>
      <c r="G26" s="17">
        <f t="shared" si="1"/>
        <v>0.87</v>
      </c>
      <c r="J26" s="19"/>
      <c r="K26" s="19"/>
      <c r="L26" s="19"/>
    </row>
    <row r="27" spans="1:12" x14ac:dyDescent="0.25">
      <c r="A27" s="14">
        <v>21</v>
      </c>
      <c r="B27" s="18" t="s">
        <v>21</v>
      </c>
      <c r="C27" s="15" t="s">
        <v>76</v>
      </c>
      <c r="D27" s="14">
        <v>21</v>
      </c>
      <c r="E27" s="17">
        <f t="shared" si="0"/>
        <v>0.21</v>
      </c>
      <c r="F27" s="14">
        <v>87</v>
      </c>
      <c r="G27" s="17">
        <f t="shared" si="1"/>
        <v>0.87</v>
      </c>
      <c r="J27" s="19"/>
      <c r="K27" s="19"/>
      <c r="L27" s="19"/>
    </row>
    <row r="28" spans="1:12" x14ac:dyDescent="0.25">
      <c r="A28" s="14">
        <v>22</v>
      </c>
      <c r="B28" s="18" t="s">
        <v>22</v>
      </c>
      <c r="C28" s="14" t="s">
        <v>66</v>
      </c>
      <c r="D28" s="14">
        <v>17</v>
      </c>
      <c r="E28" s="17">
        <f t="shared" si="0"/>
        <v>0.17</v>
      </c>
      <c r="F28" s="14">
        <v>42</v>
      </c>
      <c r="G28" s="17">
        <f t="shared" si="1"/>
        <v>0.42</v>
      </c>
    </row>
    <row r="29" spans="1:12" x14ac:dyDescent="0.25">
      <c r="A29" s="14">
        <v>23</v>
      </c>
      <c r="B29" s="18" t="s">
        <v>23</v>
      </c>
      <c r="C29" s="15" t="s">
        <v>53</v>
      </c>
      <c r="D29" s="14">
        <v>17</v>
      </c>
      <c r="E29" s="17">
        <f t="shared" si="0"/>
        <v>0.17</v>
      </c>
      <c r="F29" s="14">
        <v>33</v>
      </c>
      <c r="G29" s="17">
        <f t="shared" si="1"/>
        <v>0.33</v>
      </c>
    </row>
    <row r="30" spans="1:12" x14ac:dyDescent="0.25">
      <c r="A30" s="14">
        <v>24</v>
      </c>
      <c r="B30" s="18" t="s">
        <v>24</v>
      </c>
      <c r="C30" s="14" t="s">
        <v>68</v>
      </c>
      <c r="D30" s="14">
        <v>38</v>
      </c>
      <c r="E30" s="17">
        <f t="shared" si="0"/>
        <v>0.38</v>
      </c>
      <c r="F30" s="14">
        <v>92</v>
      </c>
      <c r="G30" s="17">
        <f t="shared" si="1"/>
        <v>0.92</v>
      </c>
    </row>
    <row r="31" spans="1:12" x14ac:dyDescent="0.25">
      <c r="A31" s="14">
        <v>25</v>
      </c>
      <c r="B31" s="18" t="s">
        <v>25</v>
      </c>
      <c r="C31" s="15" t="s">
        <v>57</v>
      </c>
      <c r="D31" s="14">
        <v>21</v>
      </c>
      <c r="E31" s="17">
        <f t="shared" si="0"/>
        <v>0.21</v>
      </c>
      <c r="F31" s="14">
        <v>75</v>
      </c>
      <c r="G31" s="17">
        <f t="shared" si="1"/>
        <v>0.75</v>
      </c>
    </row>
    <row r="32" spans="1:12" x14ac:dyDescent="0.25">
      <c r="A32" s="14">
        <v>26</v>
      </c>
      <c r="B32" s="18" t="s">
        <v>26</v>
      </c>
      <c r="C32" s="14" t="s">
        <v>67</v>
      </c>
      <c r="D32" s="14">
        <v>17</v>
      </c>
      <c r="E32" s="17">
        <f t="shared" si="0"/>
        <v>0.17</v>
      </c>
      <c r="F32" s="14">
        <v>58</v>
      </c>
      <c r="G32" s="17">
        <f t="shared" si="1"/>
        <v>0.57999999999999996</v>
      </c>
    </row>
    <row r="33" spans="1:11" x14ac:dyDescent="0.25">
      <c r="A33" s="14">
        <v>27</v>
      </c>
      <c r="B33" s="18" t="s">
        <v>27</v>
      </c>
      <c r="C33" s="15" t="s">
        <v>61</v>
      </c>
      <c r="D33" s="14">
        <v>17</v>
      </c>
      <c r="E33" s="17">
        <f t="shared" si="0"/>
        <v>0.17</v>
      </c>
      <c r="F33" s="14">
        <v>38</v>
      </c>
      <c r="G33" s="17">
        <f t="shared" si="1"/>
        <v>0.38</v>
      </c>
    </row>
    <row r="34" spans="1:11" x14ac:dyDescent="0.25">
      <c r="A34" s="14">
        <v>28</v>
      </c>
      <c r="B34" s="18" t="s">
        <v>28</v>
      </c>
      <c r="C34" s="14" t="s">
        <v>52</v>
      </c>
      <c r="D34" s="14">
        <v>46</v>
      </c>
      <c r="E34" s="17">
        <f t="shared" si="0"/>
        <v>0.46</v>
      </c>
      <c r="F34" s="14">
        <v>100</v>
      </c>
      <c r="G34" s="17">
        <f t="shared" si="1"/>
        <v>1</v>
      </c>
    </row>
    <row r="35" spans="1:11" x14ac:dyDescent="0.25">
      <c r="A35" s="14">
        <v>29</v>
      </c>
      <c r="B35" s="18" t="s">
        <v>29</v>
      </c>
      <c r="C35" s="15" t="s">
        <v>58</v>
      </c>
      <c r="D35" s="14">
        <v>21</v>
      </c>
      <c r="E35" s="17">
        <f t="shared" si="0"/>
        <v>0.21</v>
      </c>
      <c r="F35" s="14">
        <v>42</v>
      </c>
      <c r="G35" s="17">
        <f t="shared" si="1"/>
        <v>0.42</v>
      </c>
    </row>
    <row r="36" spans="1:11" x14ac:dyDescent="0.25">
      <c r="A36" s="14">
        <v>30</v>
      </c>
      <c r="B36" s="18" t="s">
        <v>30</v>
      </c>
      <c r="C36" s="14" t="s">
        <v>59</v>
      </c>
      <c r="D36" s="14">
        <v>21</v>
      </c>
      <c r="E36" s="17">
        <f t="shared" si="0"/>
        <v>0.21</v>
      </c>
      <c r="F36" s="14">
        <v>67</v>
      </c>
      <c r="G36" s="17">
        <f t="shared" si="1"/>
        <v>0.67</v>
      </c>
    </row>
    <row r="37" spans="1:11" x14ac:dyDescent="0.25">
      <c r="A37" s="14">
        <v>31</v>
      </c>
      <c r="B37" s="18" t="s">
        <v>31</v>
      </c>
      <c r="C37" s="15" t="s">
        <v>54</v>
      </c>
      <c r="D37" s="14">
        <v>21</v>
      </c>
      <c r="E37" s="17">
        <f t="shared" si="0"/>
        <v>0.21</v>
      </c>
      <c r="F37" s="14">
        <v>92</v>
      </c>
      <c r="G37" s="17">
        <f t="shared" si="1"/>
        <v>0.92</v>
      </c>
    </row>
    <row r="38" spans="1:11" x14ac:dyDescent="0.25">
      <c r="A38" s="32">
        <v>32</v>
      </c>
      <c r="B38" s="33" t="s">
        <v>32</v>
      </c>
      <c r="C38" s="32" t="s">
        <v>60</v>
      </c>
      <c r="D38" s="32">
        <v>25</v>
      </c>
      <c r="E38" s="34">
        <f t="shared" si="0"/>
        <v>0.25</v>
      </c>
      <c r="F38" s="32">
        <v>79</v>
      </c>
      <c r="G38" s="34">
        <f t="shared" si="1"/>
        <v>0.79</v>
      </c>
    </row>
    <row r="39" spans="1:11" x14ac:dyDescent="0.25">
      <c r="A39" s="14">
        <v>33</v>
      </c>
      <c r="B39" s="18" t="s">
        <v>33</v>
      </c>
      <c r="C39" s="14" t="s">
        <v>99</v>
      </c>
      <c r="D39" s="14">
        <v>17</v>
      </c>
      <c r="E39" s="34">
        <f t="shared" si="0"/>
        <v>0.17</v>
      </c>
      <c r="F39" s="32">
        <v>38</v>
      </c>
      <c r="G39" s="34">
        <f t="shared" si="1"/>
        <v>0.38</v>
      </c>
    </row>
    <row r="40" spans="1:11" x14ac:dyDescent="0.25">
      <c r="A40" s="32">
        <v>34</v>
      </c>
      <c r="B40" s="18" t="s">
        <v>34</v>
      </c>
      <c r="C40" s="14" t="s">
        <v>100</v>
      </c>
      <c r="D40" s="14">
        <v>17</v>
      </c>
      <c r="E40" s="34">
        <f t="shared" si="0"/>
        <v>0.17</v>
      </c>
      <c r="F40" s="32">
        <v>96</v>
      </c>
      <c r="G40" s="34">
        <f t="shared" si="1"/>
        <v>0.96</v>
      </c>
    </row>
    <row r="41" spans="1:11" x14ac:dyDescent="0.25">
      <c r="A41" s="14">
        <v>35</v>
      </c>
      <c r="B41" s="18" t="s">
        <v>35</v>
      </c>
      <c r="C41" s="14" t="s">
        <v>101</v>
      </c>
      <c r="D41" s="14">
        <v>42</v>
      </c>
      <c r="E41" s="35">
        <f t="shared" si="0"/>
        <v>0.42</v>
      </c>
      <c r="F41" s="14">
        <v>87</v>
      </c>
      <c r="G41" s="35">
        <f t="shared" si="1"/>
        <v>0.87</v>
      </c>
    </row>
    <row r="42" spans="1:11" ht="18" customHeight="1" x14ac:dyDescent="0.25">
      <c r="A42" s="122" t="s">
        <v>81</v>
      </c>
      <c r="B42" s="122"/>
      <c r="C42" s="122"/>
      <c r="D42" s="20">
        <f>MIN(D7:D41)</f>
        <v>8</v>
      </c>
      <c r="E42" s="21">
        <f t="shared" ref="E42:G42" si="2">MIN(E4:E36)</f>
        <v>0.08</v>
      </c>
      <c r="F42" s="20">
        <f>MIN(F7:F41)</f>
        <v>33</v>
      </c>
      <c r="G42" s="21">
        <f t="shared" si="2"/>
        <v>0.33</v>
      </c>
    </row>
    <row r="43" spans="1:11" ht="18" customHeight="1" x14ac:dyDescent="0.25">
      <c r="A43" s="122" t="s">
        <v>82</v>
      </c>
      <c r="B43" s="122"/>
      <c r="C43" s="122"/>
      <c r="D43" s="20">
        <f>MAX(D7:D41)</f>
        <v>62</v>
      </c>
      <c r="E43" s="21">
        <f t="shared" ref="E43:G43" si="3">MAX(E5:E37)</f>
        <v>0.62</v>
      </c>
      <c r="F43" s="20">
        <f>MAX(F7:F41)</f>
        <v>100</v>
      </c>
      <c r="G43" s="21">
        <f t="shared" si="3"/>
        <v>1</v>
      </c>
    </row>
    <row r="44" spans="1:11" ht="18" customHeight="1" x14ac:dyDescent="0.25">
      <c r="A44" s="122" t="s">
        <v>83</v>
      </c>
      <c r="B44" s="122"/>
      <c r="C44" s="122"/>
      <c r="D44" s="20">
        <f>SUM(D7:D41)</f>
        <v>848</v>
      </c>
      <c r="E44" s="21">
        <f t="shared" ref="E44:G44" si="4">SUM(E7:E38)</f>
        <v>7.7199999999999989</v>
      </c>
      <c r="F44" s="20">
        <f>SUM(F7:F41)</f>
        <v>2416</v>
      </c>
      <c r="G44" s="21">
        <f t="shared" si="4"/>
        <v>21.95</v>
      </c>
      <c r="I44" s="118" t="s">
        <v>84</v>
      </c>
      <c r="J44" s="118"/>
      <c r="K44" s="118"/>
    </row>
    <row r="45" spans="1:11" ht="18" customHeight="1" thickBot="1" x14ac:dyDescent="0.3">
      <c r="A45" s="93" t="s">
        <v>85</v>
      </c>
      <c r="B45" s="93"/>
      <c r="C45" s="93"/>
      <c r="D45" s="79">
        <f>AVERAGE(D7:D41)</f>
        <v>24.228571428571428</v>
      </c>
      <c r="E45" s="23">
        <f t="shared" ref="E45:G45" si="5">AVERAGE(E7:E38)</f>
        <v>0.24124999999999996</v>
      </c>
      <c r="F45" s="79">
        <f>AVERAGE(F7:F41)</f>
        <v>69.028571428571425</v>
      </c>
      <c r="G45" s="23">
        <f t="shared" si="5"/>
        <v>0.68593749999999998</v>
      </c>
      <c r="I45" s="24" t="s">
        <v>86</v>
      </c>
      <c r="J45" s="24" t="s">
        <v>87</v>
      </c>
      <c r="K45" s="24" t="s">
        <v>86</v>
      </c>
    </row>
    <row r="46" spans="1:11" ht="18" customHeight="1" thickTop="1" x14ac:dyDescent="0.25">
      <c r="A46" s="93" t="s">
        <v>88</v>
      </c>
      <c r="B46" s="93"/>
      <c r="C46" s="93"/>
      <c r="D46" s="119">
        <f>F45-D45</f>
        <v>44.8</v>
      </c>
      <c r="E46" s="120"/>
      <c r="F46" s="120"/>
      <c r="G46" s="121"/>
      <c r="I46" s="25">
        <v>0</v>
      </c>
      <c r="J46" s="25" t="s">
        <v>89</v>
      </c>
      <c r="K46" s="26">
        <v>0.2</v>
      </c>
    </row>
    <row r="47" spans="1:11" ht="18" customHeight="1" x14ac:dyDescent="0.25">
      <c r="A47" s="93" t="s">
        <v>90</v>
      </c>
      <c r="B47" s="93"/>
      <c r="C47" s="93"/>
      <c r="D47" s="115">
        <f>_xlfn.STDEV.S(D7:D41)</f>
        <v>13.848095461079104</v>
      </c>
      <c r="E47" s="116"/>
      <c r="F47" s="116"/>
      <c r="G47" s="117"/>
      <c r="I47" s="27">
        <v>0.21</v>
      </c>
      <c r="J47" s="27" t="s">
        <v>91</v>
      </c>
      <c r="K47" s="28">
        <v>0.5</v>
      </c>
    </row>
    <row r="48" spans="1:11" ht="18" customHeight="1" x14ac:dyDescent="0.25">
      <c r="A48" s="93" t="s">
        <v>86</v>
      </c>
      <c r="B48" s="93"/>
      <c r="C48" s="93"/>
      <c r="D48" s="115">
        <f>D46/D47</f>
        <v>3.2351019045119283</v>
      </c>
      <c r="E48" s="116"/>
      <c r="F48" s="116"/>
      <c r="G48" s="117"/>
      <c r="I48" s="27">
        <v>0.51</v>
      </c>
      <c r="J48" s="27" t="s">
        <v>92</v>
      </c>
      <c r="K48" s="28">
        <v>1</v>
      </c>
    </row>
    <row r="49" spans="1:11" ht="18" customHeight="1" x14ac:dyDescent="0.25">
      <c r="A49" s="93" t="s">
        <v>93</v>
      </c>
      <c r="B49" s="93"/>
      <c r="C49" s="93"/>
      <c r="D49" s="115" t="str">
        <f>VLOOKUP(D48,$I$46:$K$49,2,TRUE)</f>
        <v>Strong Effect</v>
      </c>
      <c r="E49" s="116"/>
      <c r="F49" s="116"/>
      <c r="G49" s="117"/>
      <c r="I49" s="27">
        <v>1.1000000000000001</v>
      </c>
      <c r="J49" s="27" t="s">
        <v>94</v>
      </c>
      <c r="K49" s="29"/>
    </row>
    <row r="52" spans="1:11" x14ac:dyDescent="0.25">
      <c r="A52" s="18" t="s">
        <v>95</v>
      </c>
      <c r="B52" s="30" t="s">
        <v>96</v>
      </c>
      <c r="C52" s="12" t="s">
        <v>43</v>
      </c>
      <c r="D52" s="12" t="s">
        <v>45</v>
      </c>
    </row>
    <row r="53" spans="1:11" ht="30" x14ac:dyDescent="0.25">
      <c r="A53" s="27"/>
      <c r="B53" s="90" t="s">
        <v>186</v>
      </c>
      <c r="C53" s="31">
        <f>13/35</f>
        <v>0.37142857142857144</v>
      </c>
      <c r="D53" s="31">
        <f>24/35</f>
        <v>0.68571428571428572</v>
      </c>
    </row>
    <row r="54" spans="1:11" ht="45" x14ac:dyDescent="0.25">
      <c r="A54" s="27"/>
      <c r="B54" s="90" t="s">
        <v>187</v>
      </c>
      <c r="C54" s="31">
        <f>1/35</f>
        <v>2.8571428571428571E-2</v>
      </c>
      <c r="D54" s="31">
        <f>24/35</f>
        <v>0.68571428571428572</v>
      </c>
    </row>
    <row r="55" spans="1:11" ht="45" x14ac:dyDescent="0.25">
      <c r="A55" s="18"/>
      <c r="B55" s="90" t="s">
        <v>188</v>
      </c>
      <c r="C55" s="92">
        <f>1/35*100%</f>
        <v>2.8571428571428571E-2</v>
      </c>
      <c r="D55" s="92">
        <f>19/35</f>
        <v>0.54285714285714282</v>
      </c>
    </row>
    <row r="56" spans="1:11" ht="30" x14ac:dyDescent="0.25">
      <c r="A56" s="18"/>
      <c r="B56" s="91" t="s">
        <v>189</v>
      </c>
      <c r="C56" s="92">
        <f>0/35</f>
        <v>0</v>
      </c>
      <c r="D56" s="92">
        <f>18/35</f>
        <v>0.51428571428571423</v>
      </c>
    </row>
  </sheetData>
  <sortState xmlns:xlrd2="http://schemas.microsoft.com/office/spreadsheetml/2017/richdata2" ref="A5:G49">
    <sortCondition descending="1" ref="G7:G41"/>
  </sortState>
  <mergeCells count="21">
    <mergeCell ref="A42:C42"/>
    <mergeCell ref="A43:C43"/>
    <mergeCell ref="A44:C44"/>
    <mergeCell ref="A1:G1"/>
    <mergeCell ref="A2:G2"/>
    <mergeCell ref="A3:G3"/>
    <mergeCell ref="A5:A6"/>
    <mergeCell ref="B5:B6"/>
    <mergeCell ref="C5:C6"/>
    <mergeCell ref="D5:E5"/>
    <mergeCell ref="F5:G5"/>
    <mergeCell ref="A49:C49"/>
    <mergeCell ref="D49:G49"/>
    <mergeCell ref="I44:K44"/>
    <mergeCell ref="A45:C45"/>
    <mergeCell ref="A47:C47"/>
    <mergeCell ref="D47:G47"/>
    <mergeCell ref="A48:C48"/>
    <mergeCell ref="D48:G48"/>
    <mergeCell ref="A46:C46"/>
    <mergeCell ref="D46:G46"/>
  </mergeCells>
  <phoneticPr fontId="8" type="noConversion"/>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1AB5-BB40-449E-9123-5EAFD34E54F7}">
  <dimension ref="A1:N37"/>
  <sheetViews>
    <sheetView workbookViewId="0">
      <selection sqref="A1:H37"/>
    </sheetView>
  </sheetViews>
  <sheetFormatPr defaultRowHeight="15" x14ac:dyDescent="0.25"/>
  <cols>
    <col min="1" max="1" width="3.5703125" bestFit="1" customWidth="1"/>
    <col min="3" max="4" width="0" hidden="1" customWidth="1"/>
    <col min="5" max="5" width="10.5703125" bestFit="1" customWidth="1"/>
    <col min="6" max="6" width="13.7109375" bestFit="1" customWidth="1"/>
    <col min="7" max="7" width="13.7109375" customWidth="1"/>
  </cols>
  <sheetData>
    <row r="1" spans="1:14" x14ac:dyDescent="0.25">
      <c r="A1" s="86" t="s">
        <v>40</v>
      </c>
      <c r="B1" s="86" t="s">
        <v>41</v>
      </c>
      <c r="C1" s="86" t="s">
        <v>43</v>
      </c>
      <c r="D1" s="86" t="s">
        <v>182</v>
      </c>
      <c r="E1" s="86" t="s">
        <v>183</v>
      </c>
      <c r="F1" s="86" t="s">
        <v>184</v>
      </c>
      <c r="G1" s="86" t="s">
        <v>185</v>
      </c>
      <c r="H1" s="86" t="s">
        <v>93</v>
      </c>
    </row>
    <row r="2" spans="1:14" x14ac:dyDescent="0.25">
      <c r="A2" s="86">
        <v>1</v>
      </c>
      <c r="B2" s="87" t="s">
        <v>56</v>
      </c>
      <c r="C2" s="87">
        <v>50</v>
      </c>
      <c r="D2" s="87">
        <v>71</v>
      </c>
      <c r="E2" s="86">
        <f t="shared" ref="E2:E36" si="0">D2-C2</f>
        <v>21</v>
      </c>
      <c r="F2" s="86">
        <f t="shared" ref="F2:F36" si="1">100-C2</f>
        <v>50</v>
      </c>
      <c r="G2" s="88">
        <f t="shared" ref="G2:G36" si="2">E2/F2</f>
        <v>0.42</v>
      </c>
      <c r="H2" s="86" t="s">
        <v>121</v>
      </c>
    </row>
    <row r="3" spans="1:14" x14ac:dyDescent="0.25">
      <c r="A3" s="86">
        <v>2</v>
      </c>
      <c r="B3" s="87" t="s">
        <v>73</v>
      </c>
      <c r="C3" s="87">
        <v>8</v>
      </c>
      <c r="D3" s="87">
        <v>42</v>
      </c>
      <c r="E3" s="86">
        <f t="shared" si="0"/>
        <v>34</v>
      </c>
      <c r="F3" s="86">
        <f t="shared" si="1"/>
        <v>92</v>
      </c>
      <c r="G3" s="88">
        <f t="shared" si="2"/>
        <v>0.36956521739130432</v>
      </c>
      <c r="H3" s="86" t="s">
        <v>121</v>
      </c>
      <c r="K3" s="93" t="s">
        <v>115</v>
      </c>
      <c r="L3" s="93"/>
      <c r="M3" s="93"/>
    </row>
    <row r="4" spans="1:14" x14ac:dyDescent="0.25">
      <c r="A4" s="86">
        <v>3</v>
      </c>
      <c r="B4" s="87" t="s">
        <v>74</v>
      </c>
      <c r="C4" s="87">
        <v>13</v>
      </c>
      <c r="D4" s="87">
        <v>83</v>
      </c>
      <c r="E4" s="86">
        <f t="shared" si="0"/>
        <v>70</v>
      </c>
      <c r="F4" s="86">
        <f t="shared" si="1"/>
        <v>87</v>
      </c>
      <c r="G4" s="88">
        <f t="shared" si="2"/>
        <v>0.8045977011494253</v>
      </c>
      <c r="H4" s="86" t="s">
        <v>122</v>
      </c>
      <c r="K4" s="27">
        <v>0</v>
      </c>
      <c r="L4" s="27" t="s">
        <v>120</v>
      </c>
      <c r="M4" s="27">
        <v>0.3</v>
      </c>
    </row>
    <row r="5" spans="1:14" x14ac:dyDescent="0.25">
      <c r="A5" s="86">
        <v>4</v>
      </c>
      <c r="B5" s="87" t="s">
        <v>63</v>
      </c>
      <c r="C5" s="87">
        <v>8</v>
      </c>
      <c r="D5" s="87">
        <v>33</v>
      </c>
      <c r="E5" s="86">
        <f t="shared" si="0"/>
        <v>25</v>
      </c>
      <c r="F5" s="86">
        <f t="shared" si="1"/>
        <v>92</v>
      </c>
      <c r="G5" s="88">
        <f t="shared" si="2"/>
        <v>0.27173913043478259</v>
      </c>
      <c r="H5" s="86" t="s">
        <v>120</v>
      </c>
      <c r="K5" s="27">
        <v>0.3</v>
      </c>
      <c r="L5" s="27" t="s">
        <v>121</v>
      </c>
      <c r="M5" s="27">
        <v>0.7</v>
      </c>
    </row>
    <row r="6" spans="1:14" x14ac:dyDescent="0.25">
      <c r="A6" s="86">
        <v>5</v>
      </c>
      <c r="B6" s="87" t="s">
        <v>71</v>
      </c>
      <c r="C6" s="87">
        <v>13</v>
      </c>
      <c r="D6" s="87">
        <v>58</v>
      </c>
      <c r="E6" s="86">
        <f t="shared" si="0"/>
        <v>45</v>
      </c>
      <c r="F6" s="86">
        <f t="shared" si="1"/>
        <v>87</v>
      </c>
      <c r="G6" s="88">
        <f t="shared" si="2"/>
        <v>0.51724137931034486</v>
      </c>
      <c r="H6" s="86" t="s">
        <v>121</v>
      </c>
      <c r="K6" s="27">
        <v>0.7</v>
      </c>
      <c r="L6" s="27" t="s">
        <v>122</v>
      </c>
      <c r="M6" s="27">
        <v>1</v>
      </c>
    </row>
    <row r="7" spans="1:14" x14ac:dyDescent="0.25">
      <c r="A7" s="86">
        <v>6</v>
      </c>
      <c r="B7" s="87" t="s">
        <v>49</v>
      </c>
      <c r="C7" s="87">
        <v>42</v>
      </c>
      <c r="D7" s="87">
        <v>58</v>
      </c>
      <c r="E7" s="86">
        <f t="shared" si="0"/>
        <v>16</v>
      </c>
      <c r="F7" s="86">
        <f t="shared" si="1"/>
        <v>58</v>
      </c>
      <c r="G7" s="88">
        <f t="shared" si="2"/>
        <v>0.27586206896551724</v>
      </c>
      <c r="H7" s="86" t="s">
        <v>120</v>
      </c>
      <c r="K7" s="85"/>
      <c r="L7" s="85"/>
      <c r="M7" s="85"/>
    </row>
    <row r="8" spans="1:14" x14ac:dyDescent="0.25">
      <c r="A8" s="86">
        <v>7</v>
      </c>
      <c r="B8" s="87" t="s">
        <v>70</v>
      </c>
      <c r="C8" s="87">
        <v>13</v>
      </c>
      <c r="D8" s="87">
        <v>87</v>
      </c>
      <c r="E8" s="86">
        <f t="shared" si="0"/>
        <v>74</v>
      </c>
      <c r="F8" s="86">
        <f t="shared" si="1"/>
        <v>87</v>
      </c>
      <c r="G8" s="88">
        <f t="shared" si="2"/>
        <v>0.85057471264367812</v>
      </c>
      <c r="H8" s="86" t="s">
        <v>122</v>
      </c>
      <c r="K8" s="85"/>
      <c r="L8" s="85"/>
      <c r="M8" s="85"/>
    </row>
    <row r="9" spans="1:14" x14ac:dyDescent="0.25">
      <c r="A9" s="86">
        <v>8</v>
      </c>
      <c r="B9" s="87" t="s">
        <v>79</v>
      </c>
      <c r="C9" s="87">
        <v>21</v>
      </c>
      <c r="D9" s="87">
        <v>96</v>
      </c>
      <c r="E9" s="86">
        <f t="shared" si="0"/>
        <v>75</v>
      </c>
      <c r="F9" s="86">
        <f t="shared" si="1"/>
        <v>79</v>
      </c>
      <c r="G9" s="88">
        <f t="shared" si="2"/>
        <v>0.94936708860759489</v>
      </c>
      <c r="H9" s="86" t="s">
        <v>122</v>
      </c>
    </row>
    <row r="10" spans="1:14" x14ac:dyDescent="0.25">
      <c r="A10" s="86">
        <v>9</v>
      </c>
      <c r="B10" s="87" t="s">
        <v>75</v>
      </c>
      <c r="C10" s="87">
        <v>17</v>
      </c>
      <c r="D10" s="87">
        <v>92</v>
      </c>
      <c r="E10" s="86">
        <f t="shared" si="0"/>
        <v>75</v>
      </c>
      <c r="F10" s="86">
        <f t="shared" si="1"/>
        <v>83</v>
      </c>
      <c r="G10" s="88">
        <f t="shared" si="2"/>
        <v>0.90361445783132532</v>
      </c>
      <c r="H10" s="86" t="s">
        <v>122</v>
      </c>
      <c r="K10" t="s">
        <v>120</v>
      </c>
      <c r="L10">
        <v>9</v>
      </c>
      <c r="M10" s="84">
        <f>L10/35*100</f>
        <v>25.714285714285712</v>
      </c>
      <c r="N10">
        <v>25</v>
      </c>
    </row>
    <row r="11" spans="1:14" x14ac:dyDescent="0.25">
      <c r="A11" s="86">
        <v>10</v>
      </c>
      <c r="B11" s="87" t="s">
        <v>64</v>
      </c>
      <c r="C11" s="87">
        <v>38</v>
      </c>
      <c r="D11" s="87">
        <v>87</v>
      </c>
      <c r="E11" s="86">
        <f t="shared" si="0"/>
        <v>49</v>
      </c>
      <c r="F11" s="86">
        <f t="shared" si="1"/>
        <v>62</v>
      </c>
      <c r="G11" s="88">
        <f t="shared" si="2"/>
        <v>0.79032258064516125</v>
      </c>
      <c r="H11" s="86" t="s">
        <v>122</v>
      </c>
      <c r="K11" t="s">
        <v>121</v>
      </c>
      <c r="L11">
        <v>10</v>
      </c>
      <c r="M11" s="84">
        <f t="shared" ref="M11:M12" si="3">L11/35*100</f>
        <v>28.571428571428569</v>
      </c>
      <c r="N11">
        <v>29</v>
      </c>
    </row>
    <row r="12" spans="1:14" x14ac:dyDescent="0.25">
      <c r="A12" s="86">
        <v>11</v>
      </c>
      <c r="B12" s="87" t="s">
        <v>50</v>
      </c>
      <c r="C12" s="87">
        <v>46</v>
      </c>
      <c r="D12" s="87">
        <v>87</v>
      </c>
      <c r="E12" s="86">
        <f t="shared" si="0"/>
        <v>41</v>
      </c>
      <c r="F12" s="86">
        <f t="shared" si="1"/>
        <v>54</v>
      </c>
      <c r="G12" s="88">
        <f t="shared" si="2"/>
        <v>0.7592592592592593</v>
      </c>
      <c r="H12" s="86" t="s">
        <v>122</v>
      </c>
      <c r="K12" t="s">
        <v>122</v>
      </c>
      <c r="L12">
        <v>16</v>
      </c>
      <c r="M12" s="84">
        <f t="shared" si="3"/>
        <v>45.714285714285715</v>
      </c>
      <c r="N12">
        <v>46</v>
      </c>
    </row>
    <row r="13" spans="1:14" x14ac:dyDescent="0.25">
      <c r="A13" s="86">
        <v>12</v>
      </c>
      <c r="B13" s="87" t="s">
        <v>78</v>
      </c>
      <c r="C13" s="87">
        <v>21</v>
      </c>
      <c r="D13" s="87">
        <v>33</v>
      </c>
      <c r="E13" s="86">
        <f t="shared" si="0"/>
        <v>12</v>
      </c>
      <c r="F13" s="86">
        <f t="shared" si="1"/>
        <v>79</v>
      </c>
      <c r="G13" s="88">
        <f t="shared" si="2"/>
        <v>0.15189873417721519</v>
      </c>
      <c r="H13" s="86" t="s">
        <v>120</v>
      </c>
      <c r="N13">
        <f>SUM(N10:N12)</f>
        <v>100</v>
      </c>
    </row>
    <row r="14" spans="1:14" x14ac:dyDescent="0.25">
      <c r="A14" s="86">
        <v>13</v>
      </c>
      <c r="B14" s="87" t="s">
        <v>77</v>
      </c>
      <c r="C14" s="87">
        <v>21</v>
      </c>
      <c r="D14" s="87">
        <v>38</v>
      </c>
      <c r="E14" s="86">
        <f t="shared" si="0"/>
        <v>17</v>
      </c>
      <c r="F14" s="86">
        <f t="shared" si="1"/>
        <v>79</v>
      </c>
      <c r="G14" s="88">
        <f t="shared" si="2"/>
        <v>0.21518987341772153</v>
      </c>
      <c r="H14" s="86" t="s">
        <v>120</v>
      </c>
    </row>
    <row r="15" spans="1:14" x14ac:dyDescent="0.25">
      <c r="A15" s="86">
        <v>14</v>
      </c>
      <c r="B15" s="87" t="s">
        <v>65</v>
      </c>
      <c r="C15" s="87">
        <v>17</v>
      </c>
      <c r="D15" s="87">
        <v>71</v>
      </c>
      <c r="E15" s="86">
        <f t="shared" si="0"/>
        <v>54</v>
      </c>
      <c r="F15" s="86">
        <f t="shared" si="1"/>
        <v>83</v>
      </c>
      <c r="G15" s="88">
        <f t="shared" si="2"/>
        <v>0.6506024096385542</v>
      </c>
      <c r="H15" s="86" t="s">
        <v>121</v>
      </c>
    </row>
    <row r="16" spans="1:14" x14ac:dyDescent="0.25">
      <c r="A16" s="86">
        <v>15</v>
      </c>
      <c r="B16" s="87" t="s">
        <v>51</v>
      </c>
      <c r="C16" s="87">
        <v>8</v>
      </c>
      <c r="D16" s="87">
        <v>92</v>
      </c>
      <c r="E16" s="86">
        <f t="shared" si="0"/>
        <v>84</v>
      </c>
      <c r="F16" s="86">
        <f t="shared" si="1"/>
        <v>92</v>
      </c>
      <c r="G16" s="88">
        <f t="shared" si="2"/>
        <v>0.91304347826086951</v>
      </c>
      <c r="H16" s="86" t="s">
        <v>122</v>
      </c>
    </row>
    <row r="17" spans="1:8" x14ac:dyDescent="0.25">
      <c r="A17" s="86">
        <v>16</v>
      </c>
      <c r="B17" s="87" t="s">
        <v>62</v>
      </c>
      <c r="C17" s="87">
        <v>21</v>
      </c>
      <c r="D17" s="87">
        <v>67</v>
      </c>
      <c r="E17" s="86">
        <f t="shared" si="0"/>
        <v>46</v>
      </c>
      <c r="F17" s="86">
        <f t="shared" si="1"/>
        <v>79</v>
      </c>
      <c r="G17" s="88">
        <f t="shared" si="2"/>
        <v>0.58227848101265822</v>
      </c>
      <c r="H17" s="86" t="s">
        <v>121</v>
      </c>
    </row>
    <row r="18" spans="1:8" x14ac:dyDescent="0.25">
      <c r="A18" s="86">
        <v>17</v>
      </c>
      <c r="B18" s="87" t="s">
        <v>55</v>
      </c>
      <c r="C18" s="87">
        <v>62</v>
      </c>
      <c r="D18" s="87">
        <v>100</v>
      </c>
      <c r="E18" s="86">
        <f t="shared" si="0"/>
        <v>38</v>
      </c>
      <c r="F18" s="86">
        <f t="shared" si="1"/>
        <v>38</v>
      </c>
      <c r="G18" s="88">
        <f t="shared" si="2"/>
        <v>1</v>
      </c>
      <c r="H18" s="86" t="s">
        <v>122</v>
      </c>
    </row>
    <row r="19" spans="1:8" x14ac:dyDescent="0.25">
      <c r="A19" s="86">
        <v>18</v>
      </c>
      <c r="B19" s="87" t="s">
        <v>72</v>
      </c>
      <c r="C19" s="87">
        <v>17</v>
      </c>
      <c r="D19" s="87">
        <v>33</v>
      </c>
      <c r="E19" s="86">
        <f t="shared" si="0"/>
        <v>16</v>
      </c>
      <c r="F19" s="86">
        <f t="shared" si="1"/>
        <v>83</v>
      </c>
      <c r="G19" s="88">
        <f t="shared" si="2"/>
        <v>0.19277108433734941</v>
      </c>
      <c r="H19" s="86" t="s">
        <v>120</v>
      </c>
    </row>
    <row r="20" spans="1:8" x14ac:dyDescent="0.25">
      <c r="A20" s="86">
        <v>19</v>
      </c>
      <c r="B20" s="87" t="s">
        <v>69</v>
      </c>
      <c r="C20" s="87">
        <v>46</v>
      </c>
      <c r="D20" s="87">
        <v>75</v>
      </c>
      <c r="E20" s="86">
        <f t="shared" si="0"/>
        <v>29</v>
      </c>
      <c r="F20" s="86">
        <f t="shared" si="1"/>
        <v>54</v>
      </c>
      <c r="G20" s="88">
        <f t="shared" si="2"/>
        <v>0.53703703703703709</v>
      </c>
      <c r="H20" s="86" t="s">
        <v>121</v>
      </c>
    </row>
    <row r="21" spans="1:8" x14ac:dyDescent="0.25">
      <c r="A21" s="86">
        <v>20</v>
      </c>
      <c r="B21" s="87" t="s">
        <v>80</v>
      </c>
      <c r="C21" s="87">
        <v>8</v>
      </c>
      <c r="D21" s="87">
        <v>87</v>
      </c>
      <c r="E21" s="86">
        <f t="shared" si="0"/>
        <v>79</v>
      </c>
      <c r="F21" s="86">
        <f t="shared" si="1"/>
        <v>92</v>
      </c>
      <c r="G21" s="88">
        <f t="shared" si="2"/>
        <v>0.85869565217391308</v>
      </c>
      <c r="H21" s="86" t="s">
        <v>122</v>
      </c>
    </row>
    <row r="22" spans="1:8" x14ac:dyDescent="0.25">
      <c r="A22" s="86">
        <v>21</v>
      </c>
      <c r="B22" s="87" t="s">
        <v>76</v>
      </c>
      <c r="C22" s="87">
        <v>21</v>
      </c>
      <c r="D22" s="87">
        <v>87</v>
      </c>
      <c r="E22" s="86">
        <f t="shared" si="0"/>
        <v>66</v>
      </c>
      <c r="F22" s="86">
        <f t="shared" si="1"/>
        <v>79</v>
      </c>
      <c r="G22" s="88">
        <f t="shared" si="2"/>
        <v>0.83544303797468356</v>
      </c>
      <c r="H22" s="86" t="s">
        <v>122</v>
      </c>
    </row>
    <row r="23" spans="1:8" x14ac:dyDescent="0.25">
      <c r="A23" s="86">
        <v>22</v>
      </c>
      <c r="B23" s="87" t="s">
        <v>66</v>
      </c>
      <c r="C23" s="87">
        <v>17</v>
      </c>
      <c r="D23" s="87">
        <v>42</v>
      </c>
      <c r="E23" s="86">
        <f t="shared" si="0"/>
        <v>25</v>
      </c>
      <c r="F23" s="86">
        <f t="shared" si="1"/>
        <v>83</v>
      </c>
      <c r="G23" s="88">
        <f t="shared" si="2"/>
        <v>0.30120481927710846</v>
      </c>
      <c r="H23" s="86" t="s">
        <v>121</v>
      </c>
    </row>
    <row r="24" spans="1:8" x14ac:dyDescent="0.25">
      <c r="A24" s="86">
        <v>23</v>
      </c>
      <c r="B24" s="87" t="s">
        <v>53</v>
      </c>
      <c r="C24" s="87">
        <v>17</v>
      </c>
      <c r="D24" s="87">
        <v>33</v>
      </c>
      <c r="E24" s="86">
        <f t="shared" si="0"/>
        <v>16</v>
      </c>
      <c r="F24" s="86">
        <f t="shared" si="1"/>
        <v>83</v>
      </c>
      <c r="G24" s="88">
        <f t="shared" si="2"/>
        <v>0.19277108433734941</v>
      </c>
      <c r="H24" s="86" t="s">
        <v>120</v>
      </c>
    </row>
    <row r="25" spans="1:8" x14ac:dyDescent="0.25">
      <c r="A25" s="86">
        <v>24</v>
      </c>
      <c r="B25" s="87" t="s">
        <v>68</v>
      </c>
      <c r="C25" s="87">
        <v>38</v>
      </c>
      <c r="D25" s="87">
        <v>92</v>
      </c>
      <c r="E25" s="86">
        <f t="shared" si="0"/>
        <v>54</v>
      </c>
      <c r="F25" s="86">
        <f t="shared" si="1"/>
        <v>62</v>
      </c>
      <c r="G25" s="88">
        <f t="shared" si="2"/>
        <v>0.87096774193548387</v>
      </c>
      <c r="H25" s="86" t="s">
        <v>122</v>
      </c>
    </row>
    <row r="26" spans="1:8" x14ac:dyDescent="0.25">
      <c r="A26" s="86">
        <v>25</v>
      </c>
      <c r="B26" s="87" t="s">
        <v>57</v>
      </c>
      <c r="C26" s="87">
        <v>21</v>
      </c>
      <c r="D26" s="87">
        <v>75</v>
      </c>
      <c r="E26" s="86">
        <f t="shared" si="0"/>
        <v>54</v>
      </c>
      <c r="F26" s="86">
        <f t="shared" si="1"/>
        <v>79</v>
      </c>
      <c r="G26" s="88">
        <f t="shared" si="2"/>
        <v>0.68354430379746833</v>
      </c>
      <c r="H26" s="86" t="s">
        <v>121</v>
      </c>
    </row>
    <row r="27" spans="1:8" x14ac:dyDescent="0.25">
      <c r="A27" s="86">
        <v>26</v>
      </c>
      <c r="B27" s="87" t="s">
        <v>67</v>
      </c>
      <c r="C27" s="87">
        <v>17</v>
      </c>
      <c r="D27" s="87">
        <v>58</v>
      </c>
      <c r="E27" s="86">
        <f t="shared" si="0"/>
        <v>41</v>
      </c>
      <c r="F27" s="86">
        <f t="shared" si="1"/>
        <v>83</v>
      </c>
      <c r="G27" s="88">
        <f t="shared" si="2"/>
        <v>0.49397590361445781</v>
      </c>
      <c r="H27" s="86" t="s">
        <v>121</v>
      </c>
    </row>
    <row r="28" spans="1:8" x14ac:dyDescent="0.25">
      <c r="A28" s="86">
        <v>27</v>
      </c>
      <c r="B28" s="87" t="s">
        <v>61</v>
      </c>
      <c r="C28" s="87">
        <v>17</v>
      </c>
      <c r="D28" s="87">
        <v>38</v>
      </c>
      <c r="E28" s="86">
        <f t="shared" si="0"/>
        <v>21</v>
      </c>
      <c r="F28" s="86">
        <f t="shared" si="1"/>
        <v>83</v>
      </c>
      <c r="G28" s="88">
        <f t="shared" si="2"/>
        <v>0.25301204819277107</v>
      </c>
      <c r="H28" s="86" t="s">
        <v>120</v>
      </c>
    </row>
    <row r="29" spans="1:8" x14ac:dyDescent="0.25">
      <c r="A29" s="86">
        <v>28</v>
      </c>
      <c r="B29" s="87" t="s">
        <v>52</v>
      </c>
      <c r="C29" s="87">
        <v>46</v>
      </c>
      <c r="D29" s="87">
        <v>100</v>
      </c>
      <c r="E29" s="86">
        <f t="shared" si="0"/>
        <v>54</v>
      </c>
      <c r="F29" s="86">
        <f t="shared" si="1"/>
        <v>54</v>
      </c>
      <c r="G29" s="88">
        <f t="shared" si="2"/>
        <v>1</v>
      </c>
      <c r="H29" s="86" t="s">
        <v>122</v>
      </c>
    </row>
    <row r="30" spans="1:8" x14ac:dyDescent="0.25">
      <c r="A30" s="86">
        <v>29</v>
      </c>
      <c r="B30" s="87" t="s">
        <v>58</v>
      </c>
      <c r="C30" s="87">
        <v>21</v>
      </c>
      <c r="D30" s="87">
        <v>42</v>
      </c>
      <c r="E30" s="86">
        <f t="shared" si="0"/>
        <v>21</v>
      </c>
      <c r="F30" s="86">
        <f t="shared" si="1"/>
        <v>79</v>
      </c>
      <c r="G30" s="88">
        <f t="shared" si="2"/>
        <v>0.26582278481012656</v>
      </c>
      <c r="H30" s="86" t="s">
        <v>120</v>
      </c>
    </row>
    <row r="31" spans="1:8" x14ac:dyDescent="0.25">
      <c r="A31" s="86">
        <v>30</v>
      </c>
      <c r="B31" s="87" t="s">
        <v>59</v>
      </c>
      <c r="C31" s="87">
        <v>21</v>
      </c>
      <c r="D31" s="87">
        <v>67</v>
      </c>
      <c r="E31" s="86">
        <f t="shared" si="0"/>
        <v>46</v>
      </c>
      <c r="F31" s="86">
        <f t="shared" si="1"/>
        <v>79</v>
      </c>
      <c r="G31" s="88">
        <f t="shared" si="2"/>
        <v>0.58227848101265822</v>
      </c>
      <c r="H31" s="86" t="s">
        <v>121</v>
      </c>
    </row>
    <row r="32" spans="1:8" x14ac:dyDescent="0.25">
      <c r="A32" s="86">
        <v>31</v>
      </c>
      <c r="B32" s="87" t="s">
        <v>54</v>
      </c>
      <c r="C32" s="87">
        <v>21</v>
      </c>
      <c r="D32" s="87">
        <v>92</v>
      </c>
      <c r="E32" s="86">
        <f t="shared" si="0"/>
        <v>71</v>
      </c>
      <c r="F32" s="86">
        <f t="shared" si="1"/>
        <v>79</v>
      </c>
      <c r="G32" s="88">
        <f t="shared" si="2"/>
        <v>0.89873417721518989</v>
      </c>
      <c r="H32" s="86" t="s">
        <v>122</v>
      </c>
    </row>
    <row r="33" spans="1:8" x14ac:dyDescent="0.25">
      <c r="A33" s="86">
        <v>32</v>
      </c>
      <c r="B33" s="87" t="s">
        <v>60</v>
      </c>
      <c r="C33" s="87">
        <v>25</v>
      </c>
      <c r="D33" s="87">
        <v>79</v>
      </c>
      <c r="E33" s="86">
        <f t="shared" si="0"/>
        <v>54</v>
      </c>
      <c r="F33" s="86">
        <f t="shared" si="1"/>
        <v>75</v>
      </c>
      <c r="G33" s="88">
        <f t="shared" si="2"/>
        <v>0.72</v>
      </c>
      <c r="H33" s="86" t="s">
        <v>122</v>
      </c>
    </row>
    <row r="34" spans="1:8" x14ac:dyDescent="0.25">
      <c r="A34" s="86">
        <v>33</v>
      </c>
      <c r="B34" s="87" t="s">
        <v>99</v>
      </c>
      <c r="C34" s="87">
        <v>17</v>
      </c>
      <c r="D34" s="87">
        <v>38</v>
      </c>
      <c r="E34" s="86">
        <f t="shared" si="0"/>
        <v>21</v>
      </c>
      <c r="F34" s="86">
        <f t="shared" si="1"/>
        <v>83</v>
      </c>
      <c r="G34" s="88">
        <f t="shared" si="2"/>
        <v>0.25301204819277107</v>
      </c>
      <c r="H34" s="86" t="s">
        <v>120</v>
      </c>
    </row>
    <row r="35" spans="1:8" x14ac:dyDescent="0.25">
      <c r="A35" s="86">
        <v>34</v>
      </c>
      <c r="B35" s="87" t="s">
        <v>100</v>
      </c>
      <c r="C35" s="87">
        <v>17</v>
      </c>
      <c r="D35" s="87">
        <v>96</v>
      </c>
      <c r="E35" s="86">
        <f t="shared" si="0"/>
        <v>79</v>
      </c>
      <c r="F35" s="86">
        <f t="shared" si="1"/>
        <v>83</v>
      </c>
      <c r="G35" s="88">
        <f t="shared" si="2"/>
        <v>0.95180722891566261</v>
      </c>
      <c r="H35" s="86" t="s">
        <v>122</v>
      </c>
    </row>
    <row r="36" spans="1:8" x14ac:dyDescent="0.25">
      <c r="A36" s="86">
        <v>35</v>
      </c>
      <c r="B36" s="87" t="s">
        <v>101</v>
      </c>
      <c r="C36" s="87">
        <v>42</v>
      </c>
      <c r="D36" s="87">
        <v>87</v>
      </c>
      <c r="E36" s="86">
        <f t="shared" si="0"/>
        <v>45</v>
      </c>
      <c r="F36" s="86">
        <f t="shared" si="1"/>
        <v>58</v>
      </c>
      <c r="G36" s="88">
        <f t="shared" si="2"/>
        <v>0.77586206896551724</v>
      </c>
      <c r="H36" s="86" t="s">
        <v>122</v>
      </c>
    </row>
    <row r="37" spans="1:8" x14ac:dyDescent="0.25">
      <c r="A37" s="89" t="s">
        <v>141</v>
      </c>
      <c r="B37" s="89"/>
      <c r="C37" s="89"/>
      <c r="D37" s="89"/>
      <c r="E37" s="88">
        <f>AVERAGE(E2:E36)</f>
        <v>44.8</v>
      </c>
      <c r="F37" s="88">
        <f t="shared" ref="F37:G37" si="4">AVERAGE(F2:F36)</f>
        <v>75.771428571428572</v>
      </c>
      <c r="G37" s="88">
        <f t="shared" si="4"/>
        <v>0.60263131641528445</v>
      </c>
      <c r="H37" s="86" t="s">
        <v>121</v>
      </c>
    </row>
  </sheetData>
  <sortState xmlns:xlrd2="http://schemas.microsoft.com/office/spreadsheetml/2017/richdata2" ref="A2:H37">
    <sortCondition ref="A1:A37"/>
  </sortState>
  <mergeCells count="1">
    <mergeCell ref="K3:M3"/>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CCD67-3D1D-4630-A571-6B0EB5B1F2BB}">
  <dimension ref="A1:BD44"/>
  <sheetViews>
    <sheetView topLeftCell="AA1" workbookViewId="0">
      <selection activeCell="BB6" sqref="BB6:BD11"/>
    </sheetView>
  </sheetViews>
  <sheetFormatPr defaultRowHeight="15" x14ac:dyDescent="0.25"/>
  <cols>
    <col min="1" max="1" width="4.85546875" style="11" customWidth="1"/>
    <col min="2" max="2" width="7.85546875" style="11" customWidth="1"/>
    <col min="3" max="42" width="4" style="19" customWidth="1"/>
    <col min="43" max="43" width="7.28515625" style="11" customWidth="1"/>
    <col min="44" max="49" width="7.5703125" style="11" customWidth="1"/>
    <col min="50" max="51" width="9.140625" style="11"/>
    <col min="52" max="52" width="11.5703125" style="11" bestFit="1" customWidth="1"/>
    <col min="53" max="54" width="9.140625" style="11"/>
    <col min="55" max="55" width="13.140625" style="11" bestFit="1" customWidth="1"/>
    <col min="56" max="16384" width="9.140625" style="11"/>
  </cols>
  <sheetData>
    <row r="1" spans="1:56" x14ac:dyDescent="0.25">
      <c r="A1" s="99" t="s">
        <v>102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36"/>
      <c r="AS1" s="36"/>
      <c r="AT1" s="36"/>
      <c r="AU1" s="36"/>
      <c r="AV1" s="36"/>
      <c r="AW1" s="36"/>
      <c r="AX1" s="36"/>
      <c r="AY1" s="36"/>
      <c r="AZ1" s="36"/>
    </row>
    <row r="2" spans="1:56" x14ac:dyDescent="0.25">
      <c r="A2" s="99" t="s">
        <v>103</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36"/>
      <c r="AS2" s="36"/>
      <c r="AT2" s="36"/>
      <c r="AU2" s="36"/>
      <c r="AV2" s="36"/>
      <c r="AW2" s="36"/>
      <c r="AX2" s="36"/>
      <c r="AY2" s="36"/>
      <c r="AZ2" s="36"/>
    </row>
    <row r="3" spans="1:56" x14ac:dyDescent="0.25">
      <c r="A3" s="99" t="s">
        <v>104</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36"/>
      <c r="AS3" s="36"/>
      <c r="AT3" s="36"/>
      <c r="AU3" s="36"/>
      <c r="AV3" s="36"/>
      <c r="AW3" s="36"/>
      <c r="AX3" s="36"/>
      <c r="AY3" s="36"/>
      <c r="AZ3" s="36"/>
    </row>
    <row r="4" spans="1:56" x14ac:dyDescent="0.25">
      <c r="A4" s="99" t="s">
        <v>105</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36"/>
      <c r="AS4" s="36"/>
      <c r="AT4" s="36"/>
      <c r="AU4" s="36"/>
      <c r="AV4" s="36"/>
      <c r="AW4" s="36"/>
      <c r="AX4" s="36"/>
      <c r="AY4" s="36"/>
      <c r="AZ4" s="36"/>
    </row>
    <row r="6" spans="1:56" x14ac:dyDescent="0.25">
      <c r="A6" s="112" t="s">
        <v>40</v>
      </c>
      <c r="B6" s="112" t="s">
        <v>41</v>
      </c>
      <c r="C6" s="128" t="s">
        <v>106</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07" t="s">
        <v>107</v>
      </c>
      <c r="AR6" s="107" t="s">
        <v>95</v>
      </c>
      <c r="AS6" s="107" t="s">
        <v>108</v>
      </c>
      <c r="AT6" s="107" t="s">
        <v>109</v>
      </c>
      <c r="AU6" s="107" t="s">
        <v>110</v>
      </c>
      <c r="AV6" s="107" t="s">
        <v>111</v>
      </c>
      <c r="AW6" s="107" t="s">
        <v>112</v>
      </c>
      <c r="AX6" s="107" t="s">
        <v>113</v>
      </c>
      <c r="AY6" s="107" t="s">
        <v>114</v>
      </c>
      <c r="AZ6" s="107" t="s">
        <v>87</v>
      </c>
      <c r="BB6" s="93" t="s">
        <v>115</v>
      </c>
      <c r="BC6" s="93"/>
      <c r="BD6" s="93"/>
    </row>
    <row r="7" spans="1:56" x14ac:dyDescent="0.25">
      <c r="A7" s="112"/>
      <c r="B7" s="112"/>
      <c r="C7" s="128" t="s">
        <v>116</v>
      </c>
      <c r="D7" s="128"/>
      <c r="E7" s="128"/>
      <c r="F7" s="128"/>
      <c r="G7" s="128"/>
      <c r="H7" s="128"/>
      <c r="I7" s="128"/>
      <c r="J7" s="128"/>
      <c r="K7" s="128"/>
      <c r="L7" s="128"/>
      <c r="M7" s="128"/>
      <c r="N7" s="128"/>
      <c r="O7" s="128"/>
      <c r="P7" s="128"/>
      <c r="Q7" s="128"/>
      <c r="R7" s="128" t="s">
        <v>117</v>
      </c>
      <c r="S7" s="128"/>
      <c r="T7" s="128"/>
      <c r="U7" s="128"/>
      <c r="V7" s="128"/>
      <c r="W7" s="128"/>
      <c r="X7" s="128"/>
      <c r="Y7" s="128"/>
      <c r="Z7" s="128"/>
      <c r="AA7" s="128"/>
      <c r="AB7" s="128"/>
      <c r="AC7" s="128"/>
      <c r="AD7" s="128"/>
      <c r="AE7" s="128" t="s">
        <v>118</v>
      </c>
      <c r="AF7" s="128"/>
      <c r="AG7" s="128"/>
      <c r="AH7" s="128"/>
      <c r="AI7" s="128"/>
      <c r="AJ7" s="128"/>
      <c r="AK7" s="128"/>
      <c r="AL7" s="128"/>
      <c r="AM7" s="128"/>
      <c r="AN7" s="128"/>
      <c r="AO7" s="128"/>
      <c r="AP7" s="128"/>
      <c r="AQ7" s="107"/>
      <c r="AR7" s="107"/>
      <c r="AS7" s="107"/>
      <c r="AT7" s="107"/>
      <c r="AU7" s="107"/>
      <c r="AV7" s="107"/>
      <c r="AW7" s="107"/>
      <c r="AX7" s="107"/>
      <c r="AY7" s="107"/>
      <c r="AZ7" s="107"/>
      <c r="BB7" s="27">
        <f>AR9</f>
        <v>40</v>
      </c>
      <c r="BC7" s="27" t="s">
        <v>119</v>
      </c>
      <c r="BD7" s="27">
        <f>BB8-1</f>
        <v>74</v>
      </c>
    </row>
    <row r="8" spans="1:56" ht="15.75" thickBot="1" x14ac:dyDescent="0.3">
      <c r="A8" s="113"/>
      <c r="B8" s="113"/>
      <c r="C8" s="38">
        <v>1</v>
      </c>
      <c r="D8" s="38">
        <v>2</v>
      </c>
      <c r="E8" s="38">
        <v>3</v>
      </c>
      <c r="F8" s="39">
        <v>4</v>
      </c>
      <c r="G8" s="38">
        <v>5</v>
      </c>
      <c r="H8" s="38">
        <v>6</v>
      </c>
      <c r="I8" s="40">
        <v>7</v>
      </c>
      <c r="J8" s="39">
        <v>8</v>
      </c>
      <c r="K8" s="38">
        <v>9</v>
      </c>
      <c r="L8" s="38">
        <v>10</v>
      </c>
      <c r="M8" s="38">
        <v>11</v>
      </c>
      <c r="N8" s="38">
        <v>12</v>
      </c>
      <c r="O8" s="38">
        <v>13</v>
      </c>
      <c r="P8" s="38">
        <v>14</v>
      </c>
      <c r="Q8" s="40">
        <v>15</v>
      </c>
      <c r="R8" s="38">
        <v>16</v>
      </c>
      <c r="S8" s="40">
        <v>17</v>
      </c>
      <c r="T8" s="40">
        <v>18</v>
      </c>
      <c r="U8" s="40">
        <v>19</v>
      </c>
      <c r="V8" s="38">
        <v>20</v>
      </c>
      <c r="W8" s="38">
        <v>21</v>
      </c>
      <c r="X8" s="40">
        <v>22</v>
      </c>
      <c r="Y8" s="38">
        <v>23</v>
      </c>
      <c r="Z8" s="38">
        <v>24</v>
      </c>
      <c r="AA8" s="40">
        <v>25</v>
      </c>
      <c r="AB8" s="38">
        <v>26</v>
      </c>
      <c r="AC8" s="38">
        <v>27</v>
      </c>
      <c r="AD8" s="40">
        <v>28</v>
      </c>
      <c r="AE8" s="38">
        <v>29</v>
      </c>
      <c r="AF8" s="38">
        <v>30</v>
      </c>
      <c r="AG8" s="38">
        <v>31</v>
      </c>
      <c r="AH8" s="38">
        <v>32</v>
      </c>
      <c r="AI8" s="38">
        <v>33</v>
      </c>
      <c r="AJ8" s="38">
        <v>34</v>
      </c>
      <c r="AK8" s="38">
        <v>35</v>
      </c>
      <c r="AL8" s="38">
        <v>36</v>
      </c>
      <c r="AM8" s="38">
        <v>37</v>
      </c>
      <c r="AN8" s="38">
        <v>38</v>
      </c>
      <c r="AO8" s="40">
        <v>39</v>
      </c>
      <c r="AP8" s="38">
        <v>40</v>
      </c>
      <c r="AQ8" s="108"/>
      <c r="AR8" s="108"/>
      <c r="AS8" s="108"/>
      <c r="AT8" s="108"/>
      <c r="AU8" s="108"/>
      <c r="AV8" s="108"/>
      <c r="AW8" s="108"/>
      <c r="AX8" s="108"/>
      <c r="AY8" s="108"/>
      <c r="AZ8" s="108"/>
      <c r="BB8" s="27">
        <f>AS9</f>
        <v>75</v>
      </c>
      <c r="BC8" s="27" t="s">
        <v>120</v>
      </c>
      <c r="BD8" s="27">
        <f t="shared" ref="BD8:BD10" si="0">BB9-1</f>
        <v>109</v>
      </c>
    </row>
    <row r="9" spans="1:56" ht="15.75" thickTop="1" x14ac:dyDescent="0.25">
      <c r="A9" s="15">
        <v>1</v>
      </c>
      <c r="B9" s="15" t="s">
        <v>56</v>
      </c>
      <c r="C9" s="41">
        <v>4</v>
      </c>
      <c r="D9" s="41">
        <v>4</v>
      </c>
      <c r="E9" s="41">
        <v>4</v>
      </c>
      <c r="F9" s="41">
        <v>3</v>
      </c>
      <c r="G9" s="41">
        <v>4</v>
      </c>
      <c r="H9" s="41">
        <v>5</v>
      </c>
      <c r="I9" s="42">
        <v>2</v>
      </c>
      <c r="J9" s="43">
        <v>3</v>
      </c>
      <c r="K9" s="41">
        <v>3</v>
      </c>
      <c r="L9" s="41">
        <v>5</v>
      </c>
      <c r="M9" s="41">
        <v>4</v>
      </c>
      <c r="N9" s="41">
        <v>4</v>
      </c>
      <c r="O9" s="41">
        <v>5</v>
      </c>
      <c r="P9" s="41">
        <v>4</v>
      </c>
      <c r="Q9" s="44">
        <v>4</v>
      </c>
      <c r="R9" s="15">
        <v>4</v>
      </c>
      <c r="S9" s="45">
        <v>2</v>
      </c>
      <c r="T9" s="45">
        <v>3</v>
      </c>
      <c r="U9" s="45">
        <v>3</v>
      </c>
      <c r="V9" s="15">
        <v>5</v>
      </c>
      <c r="W9" s="15">
        <v>4</v>
      </c>
      <c r="X9" s="45">
        <v>3</v>
      </c>
      <c r="Y9" s="15">
        <v>4</v>
      </c>
      <c r="Z9" s="15">
        <v>4</v>
      </c>
      <c r="AA9" s="50">
        <v>3</v>
      </c>
      <c r="AB9" s="14">
        <v>4</v>
      </c>
      <c r="AC9" s="14">
        <v>4</v>
      </c>
      <c r="AD9" s="50">
        <v>3</v>
      </c>
      <c r="AE9" s="46">
        <v>3</v>
      </c>
      <c r="AF9" s="46">
        <v>3</v>
      </c>
      <c r="AG9" s="46">
        <v>4</v>
      </c>
      <c r="AH9" s="46">
        <v>4</v>
      </c>
      <c r="AI9" s="46">
        <v>2</v>
      </c>
      <c r="AJ9" s="46">
        <v>4</v>
      </c>
      <c r="AK9" s="46">
        <v>4</v>
      </c>
      <c r="AL9" s="46">
        <v>4</v>
      </c>
      <c r="AM9" s="46">
        <v>5</v>
      </c>
      <c r="AN9" s="46">
        <v>3</v>
      </c>
      <c r="AO9" s="49">
        <v>3</v>
      </c>
      <c r="AP9" s="46">
        <v>4</v>
      </c>
      <c r="AQ9" s="15">
        <f>SUM(C9:AP9)</f>
        <v>147</v>
      </c>
      <c r="AR9" s="15">
        <f>40*1*1</f>
        <v>40</v>
      </c>
      <c r="AS9" s="15">
        <f>AR9+AY9</f>
        <v>75</v>
      </c>
      <c r="AT9" s="15">
        <f>AR9+(2*AY9)</f>
        <v>110</v>
      </c>
      <c r="AU9" s="15">
        <f>AR9+(3*AY9)</f>
        <v>145</v>
      </c>
      <c r="AV9" s="15">
        <f>AR9+(4*AY9)</f>
        <v>180</v>
      </c>
      <c r="AW9" s="15">
        <f>40*1*5</f>
        <v>200</v>
      </c>
      <c r="AX9" s="15">
        <f>AW9-AR9</f>
        <v>160</v>
      </c>
      <c r="AY9" s="15">
        <v>35</v>
      </c>
      <c r="AZ9" s="15" t="str">
        <f>VLOOKUP(AQ9,$BB$7:$BD$11,2,TRUE)</f>
        <v>Tinggi</v>
      </c>
      <c r="BB9" s="27">
        <f>AT9</f>
        <v>110</v>
      </c>
      <c r="BC9" s="27" t="s">
        <v>121</v>
      </c>
      <c r="BD9" s="27">
        <f t="shared" si="0"/>
        <v>144</v>
      </c>
    </row>
    <row r="10" spans="1:56" x14ac:dyDescent="0.25">
      <c r="A10" s="14">
        <v>2</v>
      </c>
      <c r="B10" s="15" t="s">
        <v>73</v>
      </c>
      <c r="C10" s="46">
        <v>5</v>
      </c>
      <c r="D10" s="46">
        <v>4</v>
      </c>
      <c r="E10" s="46">
        <v>4</v>
      </c>
      <c r="F10" s="46">
        <v>3</v>
      </c>
      <c r="G10" s="46">
        <v>4</v>
      </c>
      <c r="H10" s="46">
        <v>4</v>
      </c>
      <c r="I10" s="47">
        <v>3</v>
      </c>
      <c r="J10" s="48">
        <v>3</v>
      </c>
      <c r="K10" s="46">
        <v>3</v>
      </c>
      <c r="L10" s="46">
        <v>4</v>
      </c>
      <c r="M10" s="46">
        <v>3</v>
      </c>
      <c r="N10" s="46">
        <v>4</v>
      </c>
      <c r="O10" s="46">
        <v>4</v>
      </c>
      <c r="P10" s="46">
        <v>4</v>
      </c>
      <c r="Q10" s="49">
        <v>3</v>
      </c>
      <c r="R10" s="14">
        <v>4</v>
      </c>
      <c r="S10" s="50">
        <v>3</v>
      </c>
      <c r="T10" s="50">
        <v>3</v>
      </c>
      <c r="U10" s="50">
        <v>3</v>
      </c>
      <c r="V10" s="14">
        <v>4</v>
      </c>
      <c r="W10" s="14">
        <v>3</v>
      </c>
      <c r="X10" s="50">
        <v>3</v>
      </c>
      <c r="Y10" s="14">
        <v>4</v>
      </c>
      <c r="Z10" s="14">
        <v>4</v>
      </c>
      <c r="AA10" s="50">
        <v>3</v>
      </c>
      <c r="AB10" s="14">
        <v>4</v>
      </c>
      <c r="AC10" s="14">
        <v>4</v>
      </c>
      <c r="AD10" s="50">
        <v>3</v>
      </c>
      <c r="AE10" s="46">
        <v>3</v>
      </c>
      <c r="AF10" s="46">
        <v>3</v>
      </c>
      <c r="AG10" s="46">
        <v>4</v>
      </c>
      <c r="AH10" s="46">
        <v>4</v>
      </c>
      <c r="AI10" s="46">
        <v>2</v>
      </c>
      <c r="AJ10" s="46">
        <v>4</v>
      </c>
      <c r="AK10" s="46">
        <v>4</v>
      </c>
      <c r="AL10" s="46">
        <v>4</v>
      </c>
      <c r="AM10" s="46">
        <v>5</v>
      </c>
      <c r="AN10" s="46">
        <v>3</v>
      </c>
      <c r="AO10" s="49">
        <v>3</v>
      </c>
      <c r="AP10" s="46">
        <v>4</v>
      </c>
      <c r="AQ10" s="15">
        <f t="shared" ref="AQ10:AQ43" si="1">SUM(C10:AP10)</f>
        <v>143</v>
      </c>
      <c r="AR10" s="15">
        <f t="shared" ref="AR10:AR43" si="2">40*1*1</f>
        <v>40</v>
      </c>
      <c r="AS10" s="15">
        <f t="shared" ref="AS10:AS44" si="3">AR10+AY10</f>
        <v>75</v>
      </c>
      <c r="AT10" s="15">
        <f t="shared" ref="AT10:AT44" si="4">AR10+(2*AY10)</f>
        <v>110</v>
      </c>
      <c r="AU10" s="15">
        <f t="shared" ref="AU10:AU44" si="5">AR10+(3*AY10)</f>
        <v>145</v>
      </c>
      <c r="AV10" s="15">
        <f t="shared" ref="AV10:AV44" si="6">AR10+(4*AY10)</f>
        <v>180</v>
      </c>
      <c r="AW10" s="15">
        <f t="shared" ref="AW10:AW39" si="7">40*1*5</f>
        <v>200</v>
      </c>
      <c r="AX10" s="15">
        <f t="shared" ref="AX10:AX44" si="8">AW10-AR10</f>
        <v>160</v>
      </c>
      <c r="AY10" s="15">
        <v>35</v>
      </c>
      <c r="AZ10" s="15" t="str">
        <f t="shared" ref="AZ10:AZ43" si="9">VLOOKUP(AQ10,$BB$7:$BD$11,2,TRUE)</f>
        <v>Sedang</v>
      </c>
      <c r="BB10" s="27">
        <f>AU9</f>
        <v>145</v>
      </c>
      <c r="BC10" s="27" t="s">
        <v>122</v>
      </c>
      <c r="BD10" s="27">
        <f t="shared" si="0"/>
        <v>179</v>
      </c>
    </row>
    <row r="11" spans="1:56" x14ac:dyDescent="0.25">
      <c r="A11" s="14">
        <v>3</v>
      </c>
      <c r="B11" s="15" t="s">
        <v>74</v>
      </c>
      <c r="C11" s="46">
        <v>4</v>
      </c>
      <c r="D11" s="46">
        <v>5</v>
      </c>
      <c r="E11" s="46">
        <v>4</v>
      </c>
      <c r="F11" s="46">
        <v>2</v>
      </c>
      <c r="G11" s="46">
        <v>5</v>
      </c>
      <c r="H11" s="46">
        <v>5</v>
      </c>
      <c r="I11" s="47">
        <v>2</v>
      </c>
      <c r="J11" s="48">
        <v>4</v>
      </c>
      <c r="K11" s="46">
        <v>4</v>
      </c>
      <c r="L11" s="46">
        <v>5</v>
      </c>
      <c r="M11" s="46">
        <v>4</v>
      </c>
      <c r="N11" s="46">
        <v>5</v>
      </c>
      <c r="O11" s="46">
        <v>4</v>
      </c>
      <c r="P11" s="46">
        <v>3</v>
      </c>
      <c r="Q11" s="49">
        <v>4</v>
      </c>
      <c r="R11" s="14">
        <v>4</v>
      </c>
      <c r="S11" s="50">
        <v>2</v>
      </c>
      <c r="T11" s="50">
        <v>2</v>
      </c>
      <c r="U11" s="50">
        <v>4</v>
      </c>
      <c r="V11" s="14">
        <v>5</v>
      </c>
      <c r="W11" s="14">
        <v>3</v>
      </c>
      <c r="X11" s="50">
        <v>3</v>
      </c>
      <c r="Y11" s="14">
        <v>4</v>
      </c>
      <c r="Z11" s="14">
        <v>3</v>
      </c>
      <c r="AA11" s="50">
        <v>3</v>
      </c>
      <c r="AB11" s="14">
        <v>4</v>
      </c>
      <c r="AC11" s="14">
        <v>4</v>
      </c>
      <c r="AD11" s="50">
        <v>3</v>
      </c>
      <c r="AE11" s="46">
        <v>4</v>
      </c>
      <c r="AF11" s="46">
        <v>4</v>
      </c>
      <c r="AG11" s="46">
        <v>3</v>
      </c>
      <c r="AH11" s="46">
        <v>4</v>
      </c>
      <c r="AI11" s="46">
        <v>4</v>
      </c>
      <c r="AJ11" s="46">
        <v>3</v>
      </c>
      <c r="AK11" s="46">
        <v>4</v>
      </c>
      <c r="AL11" s="46">
        <v>4</v>
      </c>
      <c r="AM11" s="46">
        <v>4</v>
      </c>
      <c r="AN11" s="46">
        <v>4</v>
      </c>
      <c r="AO11" s="49">
        <v>4</v>
      </c>
      <c r="AP11" s="46">
        <v>2</v>
      </c>
      <c r="AQ11" s="15">
        <f t="shared" si="1"/>
        <v>148</v>
      </c>
      <c r="AR11" s="15">
        <f t="shared" si="2"/>
        <v>40</v>
      </c>
      <c r="AS11" s="15">
        <f t="shared" si="3"/>
        <v>75</v>
      </c>
      <c r="AT11" s="15">
        <f t="shared" si="4"/>
        <v>110</v>
      </c>
      <c r="AU11" s="15">
        <f t="shared" si="5"/>
        <v>145</v>
      </c>
      <c r="AV11" s="15">
        <f t="shared" si="6"/>
        <v>180</v>
      </c>
      <c r="AW11" s="15">
        <f t="shared" si="7"/>
        <v>200</v>
      </c>
      <c r="AX11" s="15">
        <f t="shared" si="8"/>
        <v>160</v>
      </c>
      <c r="AY11" s="15">
        <v>35</v>
      </c>
      <c r="AZ11" s="15" t="str">
        <f t="shared" si="9"/>
        <v>Tinggi</v>
      </c>
      <c r="BB11" s="27">
        <f>AV9</f>
        <v>180</v>
      </c>
      <c r="BC11" s="27" t="s">
        <v>123</v>
      </c>
      <c r="BD11" s="27">
        <f>AW9</f>
        <v>200</v>
      </c>
    </row>
    <row r="12" spans="1:56" x14ac:dyDescent="0.25">
      <c r="A12" s="14">
        <v>4</v>
      </c>
      <c r="B12" s="15" t="s">
        <v>63</v>
      </c>
      <c r="C12" s="46">
        <v>4</v>
      </c>
      <c r="D12" s="46">
        <v>4</v>
      </c>
      <c r="E12" s="46">
        <v>3</v>
      </c>
      <c r="F12" s="46">
        <v>4</v>
      </c>
      <c r="G12" s="46">
        <v>3</v>
      </c>
      <c r="H12" s="46">
        <v>4</v>
      </c>
      <c r="I12" s="47">
        <v>3</v>
      </c>
      <c r="J12" s="48">
        <v>4</v>
      </c>
      <c r="K12" s="46">
        <v>2</v>
      </c>
      <c r="L12" s="46">
        <v>5</v>
      </c>
      <c r="M12" s="46">
        <v>3</v>
      </c>
      <c r="N12" s="46">
        <v>5</v>
      </c>
      <c r="O12" s="46">
        <v>4</v>
      </c>
      <c r="P12" s="46">
        <v>5</v>
      </c>
      <c r="Q12" s="49">
        <v>5</v>
      </c>
      <c r="R12" s="14">
        <v>4</v>
      </c>
      <c r="S12" s="50">
        <v>3</v>
      </c>
      <c r="T12" s="50">
        <v>3</v>
      </c>
      <c r="U12" s="50">
        <v>4</v>
      </c>
      <c r="V12" s="14">
        <v>5</v>
      </c>
      <c r="W12" s="14">
        <v>4</v>
      </c>
      <c r="X12" s="50">
        <v>3</v>
      </c>
      <c r="Y12" s="14">
        <v>4</v>
      </c>
      <c r="Z12" s="14">
        <v>2</v>
      </c>
      <c r="AA12" s="50">
        <v>2</v>
      </c>
      <c r="AB12" s="14">
        <v>4</v>
      </c>
      <c r="AC12" s="14">
        <v>4</v>
      </c>
      <c r="AD12" s="50">
        <v>5</v>
      </c>
      <c r="AE12" s="46">
        <v>4</v>
      </c>
      <c r="AF12" s="46">
        <v>3</v>
      </c>
      <c r="AG12" s="46">
        <v>4</v>
      </c>
      <c r="AH12" s="46">
        <v>5</v>
      </c>
      <c r="AI12" s="46">
        <v>3</v>
      </c>
      <c r="AJ12" s="46">
        <v>3</v>
      </c>
      <c r="AK12" s="46">
        <v>4</v>
      </c>
      <c r="AL12" s="46">
        <v>4</v>
      </c>
      <c r="AM12" s="46">
        <v>4</v>
      </c>
      <c r="AN12" s="46">
        <v>5</v>
      </c>
      <c r="AO12" s="49">
        <v>5</v>
      </c>
      <c r="AP12" s="46">
        <v>2</v>
      </c>
      <c r="AQ12" s="15">
        <f t="shared" si="1"/>
        <v>151</v>
      </c>
      <c r="AR12" s="15">
        <f t="shared" si="2"/>
        <v>40</v>
      </c>
      <c r="AS12" s="15">
        <f t="shared" si="3"/>
        <v>75</v>
      </c>
      <c r="AT12" s="15">
        <f t="shared" si="4"/>
        <v>110</v>
      </c>
      <c r="AU12" s="15">
        <f t="shared" si="5"/>
        <v>145</v>
      </c>
      <c r="AV12" s="15">
        <f t="shared" si="6"/>
        <v>180</v>
      </c>
      <c r="AW12" s="15">
        <f t="shared" si="7"/>
        <v>200</v>
      </c>
      <c r="AX12" s="15">
        <f t="shared" si="8"/>
        <v>160</v>
      </c>
      <c r="AY12" s="15">
        <v>35</v>
      </c>
      <c r="AZ12" s="15" t="str">
        <f t="shared" si="9"/>
        <v>Tinggi</v>
      </c>
    </row>
    <row r="13" spans="1:56" x14ac:dyDescent="0.25">
      <c r="A13" s="14">
        <v>5</v>
      </c>
      <c r="B13" s="15" t="s">
        <v>71</v>
      </c>
      <c r="C13" s="46">
        <v>4</v>
      </c>
      <c r="D13" s="46">
        <v>4</v>
      </c>
      <c r="E13" s="46">
        <v>4</v>
      </c>
      <c r="F13" s="46">
        <v>3</v>
      </c>
      <c r="G13" s="46">
        <v>4</v>
      </c>
      <c r="H13" s="46">
        <v>4</v>
      </c>
      <c r="I13" s="47">
        <v>2</v>
      </c>
      <c r="J13" s="48">
        <v>4</v>
      </c>
      <c r="K13" s="46">
        <v>4</v>
      </c>
      <c r="L13" s="46">
        <v>4</v>
      </c>
      <c r="M13" s="46">
        <v>4</v>
      </c>
      <c r="N13" s="46">
        <v>4</v>
      </c>
      <c r="O13" s="46">
        <v>4</v>
      </c>
      <c r="P13" s="46">
        <v>4</v>
      </c>
      <c r="Q13" s="49">
        <v>3</v>
      </c>
      <c r="R13" s="14">
        <v>4</v>
      </c>
      <c r="S13" s="50">
        <v>2</v>
      </c>
      <c r="T13" s="50">
        <v>3</v>
      </c>
      <c r="U13" s="50">
        <v>4</v>
      </c>
      <c r="V13" s="14">
        <v>4</v>
      </c>
      <c r="W13" s="14">
        <v>3</v>
      </c>
      <c r="X13" s="50">
        <v>3</v>
      </c>
      <c r="Y13" s="14">
        <v>4</v>
      </c>
      <c r="Z13" s="14">
        <v>4</v>
      </c>
      <c r="AA13" s="50">
        <v>3</v>
      </c>
      <c r="AB13" s="14">
        <v>4</v>
      </c>
      <c r="AC13" s="14">
        <v>4</v>
      </c>
      <c r="AD13" s="50">
        <v>3</v>
      </c>
      <c r="AE13" s="46">
        <v>4</v>
      </c>
      <c r="AF13" s="46">
        <v>4</v>
      </c>
      <c r="AG13" s="46">
        <v>3</v>
      </c>
      <c r="AH13" s="46">
        <v>4</v>
      </c>
      <c r="AI13" s="46">
        <v>4</v>
      </c>
      <c r="AJ13" s="46">
        <v>3</v>
      </c>
      <c r="AK13" s="46">
        <v>4</v>
      </c>
      <c r="AL13" s="46">
        <v>4</v>
      </c>
      <c r="AM13" s="46">
        <v>4</v>
      </c>
      <c r="AN13" s="46">
        <v>4</v>
      </c>
      <c r="AO13" s="49">
        <v>4</v>
      </c>
      <c r="AP13" s="46">
        <v>2</v>
      </c>
      <c r="AQ13" s="15">
        <f t="shared" si="1"/>
        <v>145</v>
      </c>
      <c r="AR13" s="15">
        <f t="shared" si="2"/>
        <v>40</v>
      </c>
      <c r="AS13" s="15">
        <f t="shared" si="3"/>
        <v>75</v>
      </c>
      <c r="AT13" s="15">
        <f t="shared" si="4"/>
        <v>110</v>
      </c>
      <c r="AU13" s="15">
        <f t="shared" si="5"/>
        <v>145</v>
      </c>
      <c r="AV13" s="15">
        <f t="shared" si="6"/>
        <v>180</v>
      </c>
      <c r="AW13" s="15">
        <f t="shared" si="7"/>
        <v>200</v>
      </c>
      <c r="AX13" s="15">
        <f t="shared" si="8"/>
        <v>160</v>
      </c>
      <c r="AY13" s="15">
        <v>35</v>
      </c>
      <c r="AZ13" s="15" t="str">
        <f t="shared" si="9"/>
        <v>Tinggi</v>
      </c>
    </row>
    <row r="14" spans="1:56" x14ac:dyDescent="0.25">
      <c r="A14" s="14">
        <v>6</v>
      </c>
      <c r="B14" s="15" t="s">
        <v>49</v>
      </c>
      <c r="C14" s="46">
        <v>5</v>
      </c>
      <c r="D14" s="46">
        <v>5</v>
      </c>
      <c r="E14" s="46">
        <v>4</v>
      </c>
      <c r="F14" s="46">
        <v>4</v>
      </c>
      <c r="G14" s="46">
        <v>4</v>
      </c>
      <c r="H14" s="46">
        <v>5</v>
      </c>
      <c r="I14" s="47">
        <v>4</v>
      </c>
      <c r="J14" s="48">
        <v>4</v>
      </c>
      <c r="K14" s="46">
        <v>5</v>
      </c>
      <c r="L14" s="46">
        <v>5</v>
      </c>
      <c r="M14" s="46">
        <v>4</v>
      </c>
      <c r="N14" s="46">
        <v>5</v>
      </c>
      <c r="O14" s="46">
        <v>5</v>
      </c>
      <c r="P14" s="46">
        <v>5</v>
      </c>
      <c r="Q14" s="49">
        <v>5</v>
      </c>
      <c r="R14" s="14">
        <v>5</v>
      </c>
      <c r="S14" s="50">
        <v>4</v>
      </c>
      <c r="T14" s="50">
        <v>4</v>
      </c>
      <c r="U14" s="50">
        <v>5</v>
      </c>
      <c r="V14" s="14">
        <v>4</v>
      </c>
      <c r="W14" s="14">
        <v>4</v>
      </c>
      <c r="X14" s="50">
        <v>3</v>
      </c>
      <c r="Y14" s="14">
        <v>4</v>
      </c>
      <c r="Z14" s="14">
        <v>5</v>
      </c>
      <c r="AA14" s="50">
        <v>3</v>
      </c>
      <c r="AB14" s="14">
        <v>4</v>
      </c>
      <c r="AC14" s="14">
        <v>4</v>
      </c>
      <c r="AD14" s="50">
        <v>5</v>
      </c>
      <c r="AE14" s="46">
        <v>4</v>
      </c>
      <c r="AF14" s="46">
        <v>3</v>
      </c>
      <c r="AG14" s="46">
        <v>4</v>
      </c>
      <c r="AH14" s="46">
        <v>4</v>
      </c>
      <c r="AI14" s="46">
        <v>4</v>
      </c>
      <c r="AJ14" s="46">
        <v>4</v>
      </c>
      <c r="AK14" s="46">
        <v>4</v>
      </c>
      <c r="AL14" s="46">
        <v>5</v>
      </c>
      <c r="AM14" s="46">
        <v>5</v>
      </c>
      <c r="AN14" s="46">
        <v>5</v>
      </c>
      <c r="AO14" s="49">
        <v>5</v>
      </c>
      <c r="AP14" s="46">
        <v>3</v>
      </c>
      <c r="AQ14" s="15">
        <f t="shared" si="1"/>
        <v>173</v>
      </c>
      <c r="AR14" s="15">
        <f t="shared" si="2"/>
        <v>40</v>
      </c>
      <c r="AS14" s="15">
        <f t="shared" si="3"/>
        <v>75</v>
      </c>
      <c r="AT14" s="15">
        <f t="shared" si="4"/>
        <v>110</v>
      </c>
      <c r="AU14" s="15">
        <f t="shared" si="5"/>
        <v>145</v>
      </c>
      <c r="AV14" s="15">
        <f t="shared" si="6"/>
        <v>180</v>
      </c>
      <c r="AW14" s="15">
        <f t="shared" si="7"/>
        <v>200</v>
      </c>
      <c r="AX14" s="15">
        <f t="shared" si="8"/>
        <v>160</v>
      </c>
      <c r="AY14" s="15">
        <v>35</v>
      </c>
      <c r="AZ14" s="15" t="str">
        <f t="shared" si="9"/>
        <v>Tinggi</v>
      </c>
      <c r="BB14" s="93" t="s">
        <v>124</v>
      </c>
      <c r="BC14" s="93"/>
      <c r="BD14" s="93"/>
    </row>
    <row r="15" spans="1:56" x14ac:dyDescent="0.25">
      <c r="A15" s="14">
        <v>7</v>
      </c>
      <c r="B15" s="15" t="s">
        <v>70</v>
      </c>
      <c r="C15" s="46">
        <v>4</v>
      </c>
      <c r="D15" s="46">
        <v>5</v>
      </c>
      <c r="E15" s="46">
        <v>4</v>
      </c>
      <c r="F15" s="46">
        <v>3</v>
      </c>
      <c r="G15" s="46">
        <v>4</v>
      </c>
      <c r="H15" s="46">
        <v>5</v>
      </c>
      <c r="I15" s="47">
        <v>3</v>
      </c>
      <c r="J15" s="48">
        <v>4</v>
      </c>
      <c r="K15" s="46">
        <v>4</v>
      </c>
      <c r="L15" s="46">
        <v>5</v>
      </c>
      <c r="M15" s="46">
        <v>4</v>
      </c>
      <c r="N15" s="46">
        <v>5</v>
      </c>
      <c r="O15" s="46">
        <v>4</v>
      </c>
      <c r="P15" s="46">
        <v>5</v>
      </c>
      <c r="Q15" s="49">
        <v>5</v>
      </c>
      <c r="R15" s="14">
        <v>4</v>
      </c>
      <c r="S15" s="50">
        <v>4</v>
      </c>
      <c r="T15" s="50">
        <v>4</v>
      </c>
      <c r="U15" s="50">
        <v>4</v>
      </c>
      <c r="V15" s="14">
        <v>5</v>
      </c>
      <c r="W15" s="14">
        <v>3</v>
      </c>
      <c r="X15" s="50">
        <v>3</v>
      </c>
      <c r="Y15" s="14">
        <v>4</v>
      </c>
      <c r="Z15" s="14">
        <v>4</v>
      </c>
      <c r="AA15" s="50">
        <v>2</v>
      </c>
      <c r="AB15" s="14">
        <v>3</v>
      </c>
      <c r="AC15" s="14">
        <v>3</v>
      </c>
      <c r="AD15" s="50">
        <v>2</v>
      </c>
      <c r="AE15" s="46">
        <v>3</v>
      </c>
      <c r="AF15" s="46">
        <v>3</v>
      </c>
      <c r="AG15" s="46">
        <v>4</v>
      </c>
      <c r="AH15" s="46">
        <v>4</v>
      </c>
      <c r="AI15" s="46">
        <v>5</v>
      </c>
      <c r="AJ15" s="46">
        <v>4</v>
      </c>
      <c r="AK15" s="46">
        <v>4</v>
      </c>
      <c r="AL15" s="46">
        <v>4</v>
      </c>
      <c r="AM15" s="46">
        <v>3</v>
      </c>
      <c r="AN15" s="46">
        <v>4</v>
      </c>
      <c r="AO15" s="49">
        <v>4</v>
      </c>
      <c r="AP15" s="46">
        <v>4</v>
      </c>
      <c r="AQ15" s="15">
        <f t="shared" si="1"/>
        <v>155</v>
      </c>
      <c r="AR15" s="15">
        <f t="shared" si="2"/>
        <v>40</v>
      </c>
      <c r="AS15" s="15">
        <f t="shared" si="3"/>
        <v>75</v>
      </c>
      <c r="AT15" s="15">
        <f t="shared" si="4"/>
        <v>110</v>
      </c>
      <c r="AU15" s="15">
        <f t="shared" si="5"/>
        <v>145</v>
      </c>
      <c r="AV15" s="15">
        <f t="shared" si="6"/>
        <v>180</v>
      </c>
      <c r="AW15" s="15">
        <f t="shared" si="7"/>
        <v>200</v>
      </c>
      <c r="AX15" s="15">
        <f t="shared" si="8"/>
        <v>160</v>
      </c>
      <c r="AY15" s="15">
        <v>35</v>
      </c>
      <c r="AZ15" s="15" t="str">
        <f t="shared" si="9"/>
        <v>Tinggi</v>
      </c>
      <c r="BB15" s="27">
        <f>AR44</f>
        <v>1280</v>
      </c>
      <c r="BC15" s="27" t="s">
        <v>119</v>
      </c>
      <c r="BD15" s="27">
        <f>BB16-1</f>
        <v>2303</v>
      </c>
    </row>
    <row r="16" spans="1:56" x14ac:dyDescent="0.25">
      <c r="A16" s="14">
        <v>8</v>
      </c>
      <c r="B16" s="15" t="s">
        <v>79</v>
      </c>
      <c r="C16" s="46">
        <v>5</v>
      </c>
      <c r="D16" s="46">
        <v>5</v>
      </c>
      <c r="E16" s="46">
        <v>4</v>
      </c>
      <c r="F16" s="46">
        <v>3</v>
      </c>
      <c r="G16" s="46">
        <v>5</v>
      </c>
      <c r="H16" s="46">
        <v>4</v>
      </c>
      <c r="I16" s="47">
        <v>2</v>
      </c>
      <c r="J16" s="48">
        <v>3</v>
      </c>
      <c r="K16" s="46">
        <v>4</v>
      </c>
      <c r="L16" s="46">
        <v>5</v>
      </c>
      <c r="M16" s="46">
        <v>5</v>
      </c>
      <c r="N16" s="46">
        <v>5</v>
      </c>
      <c r="O16" s="46">
        <v>5</v>
      </c>
      <c r="P16" s="46">
        <v>5</v>
      </c>
      <c r="Q16" s="49">
        <v>5</v>
      </c>
      <c r="R16" s="14">
        <v>5</v>
      </c>
      <c r="S16" s="50">
        <v>4</v>
      </c>
      <c r="T16" s="50">
        <v>4</v>
      </c>
      <c r="U16" s="50">
        <v>5</v>
      </c>
      <c r="V16" s="14">
        <v>5</v>
      </c>
      <c r="W16" s="14">
        <v>3</v>
      </c>
      <c r="X16" s="50">
        <v>5</v>
      </c>
      <c r="Y16" s="14">
        <v>5</v>
      </c>
      <c r="Z16" s="14">
        <v>4</v>
      </c>
      <c r="AA16" s="50">
        <v>4</v>
      </c>
      <c r="AB16" s="14">
        <v>4</v>
      </c>
      <c r="AC16" s="14">
        <v>4</v>
      </c>
      <c r="AD16" s="50">
        <v>5</v>
      </c>
      <c r="AE16" s="46">
        <v>4</v>
      </c>
      <c r="AF16" s="46">
        <v>1</v>
      </c>
      <c r="AG16" s="46">
        <v>3</v>
      </c>
      <c r="AH16" s="46">
        <v>4</v>
      </c>
      <c r="AI16" s="46">
        <v>2</v>
      </c>
      <c r="AJ16" s="46">
        <v>4</v>
      </c>
      <c r="AK16" s="46">
        <v>4</v>
      </c>
      <c r="AL16" s="46">
        <v>4</v>
      </c>
      <c r="AM16" s="46">
        <v>4</v>
      </c>
      <c r="AN16" s="46">
        <v>4</v>
      </c>
      <c r="AO16" s="49">
        <v>5</v>
      </c>
      <c r="AP16" s="46">
        <v>3</v>
      </c>
      <c r="AQ16" s="15">
        <f t="shared" si="1"/>
        <v>164</v>
      </c>
      <c r="AR16" s="15">
        <f t="shared" si="2"/>
        <v>40</v>
      </c>
      <c r="AS16" s="15">
        <f t="shared" si="3"/>
        <v>75</v>
      </c>
      <c r="AT16" s="15">
        <f t="shared" si="4"/>
        <v>110</v>
      </c>
      <c r="AU16" s="15">
        <f t="shared" si="5"/>
        <v>145</v>
      </c>
      <c r="AV16" s="15">
        <f t="shared" si="6"/>
        <v>180</v>
      </c>
      <c r="AW16" s="15">
        <f t="shared" si="7"/>
        <v>200</v>
      </c>
      <c r="AX16" s="15">
        <f t="shared" si="8"/>
        <v>160</v>
      </c>
      <c r="AY16" s="15">
        <v>35</v>
      </c>
      <c r="AZ16" s="15" t="str">
        <f t="shared" si="9"/>
        <v>Tinggi</v>
      </c>
      <c r="BB16" s="27">
        <f>AS44</f>
        <v>2304</v>
      </c>
      <c r="BC16" s="27" t="s">
        <v>120</v>
      </c>
      <c r="BD16" s="27">
        <f t="shared" ref="BD16:BD18" si="10">BB17-1</f>
        <v>3327</v>
      </c>
    </row>
    <row r="17" spans="1:56" x14ac:dyDescent="0.25">
      <c r="A17" s="14">
        <v>9</v>
      </c>
      <c r="B17" s="15" t="s">
        <v>75</v>
      </c>
      <c r="C17" s="46">
        <v>4</v>
      </c>
      <c r="D17" s="46">
        <v>5</v>
      </c>
      <c r="E17" s="46">
        <v>4</v>
      </c>
      <c r="F17" s="46">
        <v>4</v>
      </c>
      <c r="G17" s="46">
        <v>3</v>
      </c>
      <c r="H17" s="46">
        <v>5</v>
      </c>
      <c r="I17" s="47">
        <v>2</v>
      </c>
      <c r="J17" s="48">
        <v>4</v>
      </c>
      <c r="K17" s="46">
        <v>5</v>
      </c>
      <c r="L17" s="46">
        <v>3</v>
      </c>
      <c r="M17" s="46">
        <v>4</v>
      </c>
      <c r="N17" s="46">
        <v>5</v>
      </c>
      <c r="O17" s="46">
        <v>4</v>
      </c>
      <c r="P17" s="46">
        <v>4</v>
      </c>
      <c r="Q17" s="49">
        <v>4</v>
      </c>
      <c r="R17" s="14">
        <v>5</v>
      </c>
      <c r="S17" s="50">
        <v>4</v>
      </c>
      <c r="T17" s="50">
        <v>3</v>
      </c>
      <c r="U17" s="50">
        <v>4</v>
      </c>
      <c r="V17" s="14">
        <v>5</v>
      </c>
      <c r="W17" s="14">
        <v>4</v>
      </c>
      <c r="X17" s="50">
        <v>2</v>
      </c>
      <c r="Y17" s="14">
        <v>4</v>
      </c>
      <c r="Z17" s="14">
        <v>4</v>
      </c>
      <c r="AA17" s="50">
        <v>2</v>
      </c>
      <c r="AB17" s="14">
        <v>4</v>
      </c>
      <c r="AC17" s="14">
        <v>4</v>
      </c>
      <c r="AD17" s="50">
        <v>3</v>
      </c>
      <c r="AE17" s="46">
        <v>4</v>
      </c>
      <c r="AF17" s="46">
        <v>4</v>
      </c>
      <c r="AG17" s="46">
        <v>3</v>
      </c>
      <c r="AH17" s="46">
        <v>3</v>
      </c>
      <c r="AI17" s="46">
        <v>2</v>
      </c>
      <c r="AJ17" s="46">
        <v>4</v>
      </c>
      <c r="AK17" s="46">
        <v>3</v>
      </c>
      <c r="AL17" s="46">
        <v>4</v>
      </c>
      <c r="AM17" s="46">
        <v>4</v>
      </c>
      <c r="AN17" s="46">
        <v>4</v>
      </c>
      <c r="AO17" s="49">
        <v>4</v>
      </c>
      <c r="AP17" s="46">
        <v>2</v>
      </c>
      <c r="AQ17" s="15">
        <f t="shared" si="1"/>
        <v>149</v>
      </c>
      <c r="AR17" s="15">
        <f t="shared" si="2"/>
        <v>40</v>
      </c>
      <c r="AS17" s="15">
        <f t="shared" si="3"/>
        <v>75</v>
      </c>
      <c r="AT17" s="15">
        <f t="shared" si="4"/>
        <v>110</v>
      </c>
      <c r="AU17" s="15">
        <f t="shared" si="5"/>
        <v>145</v>
      </c>
      <c r="AV17" s="15">
        <f t="shared" si="6"/>
        <v>180</v>
      </c>
      <c r="AW17" s="15">
        <f t="shared" si="7"/>
        <v>200</v>
      </c>
      <c r="AX17" s="15">
        <f t="shared" si="8"/>
        <v>160</v>
      </c>
      <c r="AY17" s="15">
        <v>35</v>
      </c>
      <c r="AZ17" s="15" t="str">
        <f t="shared" si="9"/>
        <v>Tinggi</v>
      </c>
      <c r="BB17" s="27">
        <f>AT44</f>
        <v>3328</v>
      </c>
      <c r="BC17" s="27" t="s">
        <v>121</v>
      </c>
      <c r="BD17" s="27">
        <f t="shared" si="10"/>
        <v>4351</v>
      </c>
    </row>
    <row r="18" spans="1:56" x14ac:dyDescent="0.25">
      <c r="A18" s="14">
        <v>10</v>
      </c>
      <c r="B18" s="15" t="s">
        <v>64</v>
      </c>
      <c r="C18" s="46">
        <v>5</v>
      </c>
      <c r="D18" s="46">
        <v>4</v>
      </c>
      <c r="E18" s="46">
        <v>4</v>
      </c>
      <c r="F18" s="46">
        <v>3</v>
      </c>
      <c r="G18" s="46">
        <v>4</v>
      </c>
      <c r="H18" s="46">
        <v>5</v>
      </c>
      <c r="I18" s="47">
        <v>2</v>
      </c>
      <c r="J18" s="48">
        <v>3</v>
      </c>
      <c r="K18" s="46">
        <v>3</v>
      </c>
      <c r="L18" s="46">
        <v>5</v>
      </c>
      <c r="M18" s="46">
        <v>5</v>
      </c>
      <c r="N18" s="46">
        <v>5</v>
      </c>
      <c r="O18" s="46">
        <v>5</v>
      </c>
      <c r="P18" s="46">
        <v>5</v>
      </c>
      <c r="Q18" s="49">
        <v>5</v>
      </c>
      <c r="R18" s="14">
        <v>5</v>
      </c>
      <c r="S18" s="50">
        <v>4</v>
      </c>
      <c r="T18" s="50">
        <v>4</v>
      </c>
      <c r="U18" s="50">
        <v>5</v>
      </c>
      <c r="V18" s="14">
        <v>5</v>
      </c>
      <c r="W18" s="14">
        <v>3</v>
      </c>
      <c r="X18" s="50">
        <v>1</v>
      </c>
      <c r="Y18" s="14">
        <v>5</v>
      </c>
      <c r="Z18" s="14">
        <v>5</v>
      </c>
      <c r="AA18" s="50">
        <v>2</v>
      </c>
      <c r="AB18" s="14">
        <v>4</v>
      </c>
      <c r="AC18" s="14">
        <v>4</v>
      </c>
      <c r="AD18" s="50">
        <v>3</v>
      </c>
      <c r="AE18" s="46">
        <v>4</v>
      </c>
      <c r="AF18" s="46">
        <v>3</v>
      </c>
      <c r="AG18" s="46">
        <v>3</v>
      </c>
      <c r="AH18" s="46">
        <v>4</v>
      </c>
      <c r="AI18" s="46">
        <v>2</v>
      </c>
      <c r="AJ18" s="46">
        <v>4</v>
      </c>
      <c r="AK18" s="46">
        <v>4</v>
      </c>
      <c r="AL18" s="46">
        <v>4</v>
      </c>
      <c r="AM18" s="46">
        <v>4</v>
      </c>
      <c r="AN18" s="46">
        <v>4</v>
      </c>
      <c r="AO18" s="49">
        <v>5</v>
      </c>
      <c r="AP18" s="46">
        <v>3</v>
      </c>
      <c r="AQ18" s="15">
        <f t="shared" si="1"/>
        <v>157</v>
      </c>
      <c r="AR18" s="15">
        <f t="shared" si="2"/>
        <v>40</v>
      </c>
      <c r="AS18" s="15">
        <f t="shared" si="3"/>
        <v>75</v>
      </c>
      <c r="AT18" s="15">
        <f t="shared" si="4"/>
        <v>110</v>
      </c>
      <c r="AU18" s="15">
        <f t="shared" si="5"/>
        <v>145</v>
      </c>
      <c r="AV18" s="15">
        <f t="shared" si="6"/>
        <v>180</v>
      </c>
      <c r="AW18" s="15">
        <f t="shared" si="7"/>
        <v>200</v>
      </c>
      <c r="AX18" s="15">
        <f t="shared" si="8"/>
        <v>160</v>
      </c>
      <c r="AY18" s="15">
        <v>35</v>
      </c>
      <c r="AZ18" s="15" t="str">
        <f t="shared" si="9"/>
        <v>Tinggi</v>
      </c>
      <c r="BB18" s="27">
        <f>AU44</f>
        <v>4352</v>
      </c>
      <c r="BC18" s="27" t="s">
        <v>122</v>
      </c>
      <c r="BD18" s="27">
        <f t="shared" si="10"/>
        <v>5375</v>
      </c>
    </row>
    <row r="19" spans="1:56" x14ac:dyDescent="0.25">
      <c r="A19" s="14">
        <v>11</v>
      </c>
      <c r="B19" s="15" t="s">
        <v>50</v>
      </c>
      <c r="C19" s="46">
        <v>4</v>
      </c>
      <c r="D19" s="46">
        <v>5</v>
      </c>
      <c r="E19" s="46">
        <v>5</v>
      </c>
      <c r="F19" s="46">
        <v>3</v>
      </c>
      <c r="G19" s="46">
        <v>5</v>
      </c>
      <c r="H19" s="46">
        <v>5</v>
      </c>
      <c r="I19" s="47">
        <v>3</v>
      </c>
      <c r="J19" s="48">
        <v>4</v>
      </c>
      <c r="K19" s="46">
        <v>4</v>
      </c>
      <c r="L19" s="46">
        <v>5</v>
      </c>
      <c r="M19" s="46">
        <v>5</v>
      </c>
      <c r="N19" s="46">
        <v>5</v>
      </c>
      <c r="O19" s="46">
        <v>5</v>
      </c>
      <c r="P19" s="46">
        <v>5</v>
      </c>
      <c r="Q19" s="49">
        <v>5</v>
      </c>
      <c r="R19" s="14">
        <v>5</v>
      </c>
      <c r="S19" s="50">
        <v>3</v>
      </c>
      <c r="T19" s="50">
        <v>3</v>
      </c>
      <c r="U19" s="50">
        <v>5</v>
      </c>
      <c r="V19" s="14">
        <v>5</v>
      </c>
      <c r="W19" s="14">
        <v>3</v>
      </c>
      <c r="X19" s="50">
        <v>3</v>
      </c>
      <c r="Y19" s="14">
        <v>5</v>
      </c>
      <c r="Z19" s="14">
        <v>5</v>
      </c>
      <c r="AA19" s="50">
        <v>3</v>
      </c>
      <c r="AB19" s="14">
        <v>4</v>
      </c>
      <c r="AC19" s="14">
        <v>4</v>
      </c>
      <c r="AD19" s="50">
        <v>3</v>
      </c>
      <c r="AE19" s="46">
        <v>4</v>
      </c>
      <c r="AF19" s="46">
        <v>3</v>
      </c>
      <c r="AG19" s="46">
        <v>3</v>
      </c>
      <c r="AH19" s="46">
        <v>5</v>
      </c>
      <c r="AI19" s="46">
        <v>3</v>
      </c>
      <c r="AJ19" s="46">
        <v>4</v>
      </c>
      <c r="AK19" s="46">
        <v>4</v>
      </c>
      <c r="AL19" s="46">
        <v>4</v>
      </c>
      <c r="AM19" s="46">
        <v>4</v>
      </c>
      <c r="AN19" s="46">
        <v>4</v>
      </c>
      <c r="AO19" s="49">
        <v>5</v>
      </c>
      <c r="AP19" s="46">
        <v>4</v>
      </c>
      <c r="AQ19" s="15">
        <f t="shared" si="1"/>
        <v>166</v>
      </c>
      <c r="AR19" s="15">
        <f t="shared" si="2"/>
        <v>40</v>
      </c>
      <c r="AS19" s="15">
        <f t="shared" si="3"/>
        <v>75</v>
      </c>
      <c r="AT19" s="15">
        <f t="shared" si="4"/>
        <v>110</v>
      </c>
      <c r="AU19" s="15">
        <f t="shared" si="5"/>
        <v>145</v>
      </c>
      <c r="AV19" s="15">
        <f t="shared" si="6"/>
        <v>180</v>
      </c>
      <c r="AW19" s="15">
        <f t="shared" si="7"/>
        <v>200</v>
      </c>
      <c r="AX19" s="15">
        <f t="shared" si="8"/>
        <v>160</v>
      </c>
      <c r="AY19" s="15">
        <v>35</v>
      </c>
      <c r="AZ19" s="15" t="str">
        <f t="shared" si="9"/>
        <v>Tinggi</v>
      </c>
      <c r="BB19" s="27">
        <f>AV44</f>
        <v>5376</v>
      </c>
      <c r="BC19" s="27" t="s">
        <v>123</v>
      </c>
      <c r="BD19" s="27">
        <f>AW44</f>
        <v>6400</v>
      </c>
    </row>
    <row r="20" spans="1:56" x14ac:dyDescent="0.25">
      <c r="A20" s="14">
        <v>12</v>
      </c>
      <c r="B20" s="15" t="s">
        <v>78</v>
      </c>
      <c r="C20" s="46">
        <v>5</v>
      </c>
      <c r="D20" s="46">
        <v>5</v>
      </c>
      <c r="E20" s="46">
        <v>4</v>
      </c>
      <c r="F20" s="46">
        <v>4</v>
      </c>
      <c r="G20" s="46">
        <v>3</v>
      </c>
      <c r="H20" s="46">
        <v>4</v>
      </c>
      <c r="I20" s="47">
        <v>4</v>
      </c>
      <c r="J20" s="48">
        <v>4</v>
      </c>
      <c r="K20" s="46">
        <v>5</v>
      </c>
      <c r="L20" s="46">
        <v>5</v>
      </c>
      <c r="M20" s="46">
        <v>4</v>
      </c>
      <c r="N20" s="46">
        <v>5</v>
      </c>
      <c r="O20" s="46">
        <v>5</v>
      </c>
      <c r="P20" s="46">
        <v>5</v>
      </c>
      <c r="Q20" s="49">
        <v>5</v>
      </c>
      <c r="R20" s="14">
        <v>5</v>
      </c>
      <c r="S20" s="50">
        <v>4</v>
      </c>
      <c r="T20" s="50">
        <v>4</v>
      </c>
      <c r="U20" s="50">
        <v>3</v>
      </c>
      <c r="V20" s="14">
        <v>4</v>
      </c>
      <c r="W20" s="14">
        <v>4</v>
      </c>
      <c r="X20" s="50">
        <v>2</v>
      </c>
      <c r="Y20" s="14">
        <v>3</v>
      </c>
      <c r="Z20" s="14">
        <v>4</v>
      </c>
      <c r="AA20" s="50">
        <v>3</v>
      </c>
      <c r="AB20" s="14">
        <v>4</v>
      </c>
      <c r="AC20" s="14">
        <v>4</v>
      </c>
      <c r="AD20" s="50">
        <v>3</v>
      </c>
      <c r="AE20" s="46">
        <v>4</v>
      </c>
      <c r="AF20" s="46">
        <v>2</v>
      </c>
      <c r="AG20" s="46">
        <v>4</v>
      </c>
      <c r="AH20" s="46">
        <v>4</v>
      </c>
      <c r="AI20" s="46">
        <v>3</v>
      </c>
      <c r="AJ20" s="46">
        <v>4</v>
      </c>
      <c r="AK20" s="46">
        <v>4</v>
      </c>
      <c r="AL20" s="46">
        <v>3</v>
      </c>
      <c r="AM20" s="46">
        <v>4</v>
      </c>
      <c r="AN20" s="46">
        <v>4</v>
      </c>
      <c r="AO20" s="49">
        <v>4</v>
      </c>
      <c r="AP20" s="46">
        <v>4</v>
      </c>
      <c r="AQ20" s="15">
        <f t="shared" si="1"/>
        <v>158</v>
      </c>
      <c r="AR20" s="15">
        <f t="shared" si="2"/>
        <v>40</v>
      </c>
      <c r="AS20" s="15">
        <f t="shared" si="3"/>
        <v>75</v>
      </c>
      <c r="AT20" s="15">
        <f t="shared" si="4"/>
        <v>110</v>
      </c>
      <c r="AU20" s="15">
        <f t="shared" si="5"/>
        <v>145</v>
      </c>
      <c r="AV20" s="15">
        <f t="shared" si="6"/>
        <v>180</v>
      </c>
      <c r="AW20" s="15">
        <f t="shared" si="7"/>
        <v>200</v>
      </c>
      <c r="AX20" s="15">
        <f t="shared" si="8"/>
        <v>160</v>
      </c>
      <c r="AY20" s="15">
        <v>35</v>
      </c>
      <c r="AZ20" s="15" t="str">
        <f t="shared" si="9"/>
        <v>Tinggi</v>
      </c>
    </row>
    <row r="21" spans="1:56" x14ac:dyDescent="0.25">
      <c r="A21" s="14">
        <v>13</v>
      </c>
      <c r="B21" s="15" t="s">
        <v>77</v>
      </c>
      <c r="C21" s="46">
        <v>4</v>
      </c>
      <c r="D21" s="46">
        <v>4</v>
      </c>
      <c r="E21" s="46">
        <v>4</v>
      </c>
      <c r="F21" s="46">
        <v>5</v>
      </c>
      <c r="G21" s="46">
        <v>3</v>
      </c>
      <c r="H21" s="46">
        <v>5</v>
      </c>
      <c r="I21" s="47">
        <v>3</v>
      </c>
      <c r="J21" s="48">
        <v>4</v>
      </c>
      <c r="K21" s="46">
        <v>2</v>
      </c>
      <c r="L21" s="46">
        <v>3</v>
      </c>
      <c r="M21" s="46">
        <v>4</v>
      </c>
      <c r="N21" s="46">
        <v>4</v>
      </c>
      <c r="O21" s="46">
        <v>3</v>
      </c>
      <c r="P21" s="46">
        <v>3</v>
      </c>
      <c r="Q21" s="49">
        <v>3</v>
      </c>
      <c r="R21" s="14">
        <v>2</v>
      </c>
      <c r="S21" s="50">
        <v>1</v>
      </c>
      <c r="T21" s="50">
        <v>1</v>
      </c>
      <c r="U21" s="50">
        <v>2</v>
      </c>
      <c r="V21" s="14">
        <v>4</v>
      </c>
      <c r="W21" s="14">
        <v>2</v>
      </c>
      <c r="X21" s="50">
        <v>1</v>
      </c>
      <c r="Y21" s="14">
        <v>3</v>
      </c>
      <c r="Z21" s="14">
        <v>4</v>
      </c>
      <c r="AA21" s="50">
        <v>3</v>
      </c>
      <c r="AB21" s="14">
        <v>4</v>
      </c>
      <c r="AC21" s="14">
        <v>5</v>
      </c>
      <c r="AD21" s="50">
        <v>2</v>
      </c>
      <c r="AE21" s="46">
        <v>4</v>
      </c>
      <c r="AF21" s="46">
        <v>3</v>
      </c>
      <c r="AG21" s="46">
        <v>4</v>
      </c>
      <c r="AH21" s="46">
        <v>4</v>
      </c>
      <c r="AI21" s="46">
        <v>3</v>
      </c>
      <c r="AJ21" s="46">
        <v>4</v>
      </c>
      <c r="AK21" s="46">
        <v>4</v>
      </c>
      <c r="AL21" s="46">
        <v>4</v>
      </c>
      <c r="AM21" s="46">
        <v>3</v>
      </c>
      <c r="AN21" s="46">
        <v>5</v>
      </c>
      <c r="AO21" s="49">
        <v>3</v>
      </c>
      <c r="AP21" s="46">
        <v>3</v>
      </c>
      <c r="AQ21" s="15">
        <f t="shared" si="1"/>
        <v>132</v>
      </c>
      <c r="AR21" s="15">
        <f t="shared" si="2"/>
        <v>40</v>
      </c>
      <c r="AS21" s="15">
        <f t="shared" si="3"/>
        <v>75</v>
      </c>
      <c r="AT21" s="15">
        <f t="shared" si="4"/>
        <v>110</v>
      </c>
      <c r="AU21" s="15">
        <f t="shared" si="5"/>
        <v>145</v>
      </c>
      <c r="AV21" s="15">
        <f t="shared" si="6"/>
        <v>180</v>
      </c>
      <c r="AW21" s="15">
        <f t="shared" si="7"/>
        <v>200</v>
      </c>
      <c r="AX21" s="15">
        <f t="shared" si="8"/>
        <v>160</v>
      </c>
      <c r="AY21" s="15">
        <v>35</v>
      </c>
      <c r="AZ21" s="15" t="str">
        <f t="shared" si="9"/>
        <v>Sedang</v>
      </c>
    </row>
    <row r="22" spans="1:56" x14ac:dyDescent="0.25">
      <c r="A22" s="14">
        <v>14</v>
      </c>
      <c r="B22" s="15" t="s">
        <v>65</v>
      </c>
      <c r="C22" s="46">
        <v>5</v>
      </c>
      <c r="D22" s="46">
        <v>4</v>
      </c>
      <c r="E22" s="46">
        <v>4</v>
      </c>
      <c r="F22" s="46">
        <v>4</v>
      </c>
      <c r="G22" s="46">
        <v>3</v>
      </c>
      <c r="H22" s="46">
        <v>5</v>
      </c>
      <c r="I22" s="47">
        <v>3</v>
      </c>
      <c r="J22" s="48">
        <v>4</v>
      </c>
      <c r="K22" s="46">
        <v>4</v>
      </c>
      <c r="L22" s="46">
        <v>4</v>
      </c>
      <c r="M22" s="46">
        <v>4</v>
      </c>
      <c r="N22" s="46">
        <v>4</v>
      </c>
      <c r="O22" s="46">
        <v>4</v>
      </c>
      <c r="P22" s="46">
        <v>4</v>
      </c>
      <c r="Q22" s="49">
        <v>3</v>
      </c>
      <c r="R22" s="14">
        <v>4</v>
      </c>
      <c r="S22" s="50">
        <v>3</v>
      </c>
      <c r="T22" s="50">
        <v>3</v>
      </c>
      <c r="U22" s="50">
        <v>3</v>
      </c>
      <c r="V22" s="14">
        <v>3</v>
      </c>
      <c r="W22" s="14">
        <v>3</v>
      </c>
      <c r="X22" s="50">
        <v>3</v>
      </c>
      <c r="Y22" s="14">
        <v>4</v>
      </c>
      <c r="Z22" s="14">
        <v>4</v>
      </c>
      <c r="AA22" s="50">
        <v>3</v>
      </c>
      <c r="AB22" s="14">
        <v>4</v>
      </c>
      <c r="AC22" s="14">
        <v>4</v>
      </c>
      <c r="AD22" s="50">
        <v>3</v>
      </c>
      <c r="AE22" s="46">
        <v>4</v>
      </c>
      <c r="AF22" s="46">
        <v>3</v>
      </c>
      <c r="AG22" s="46">
        <v>3</v>
      </c>
      <c r="AH22" s="46">
        <v>4</v>
      </c>
      <c r="AI22" s="46">
        <v>4</v>
      </c>
      <c r="AJ22" s="46">
        <v>4</v>
      </c>
      <c r="AK22" s="46">
        <v>4</v>
      </c>
      <c r="AL22" s="46">
        <v>5</v>
      </c>
      <c r="AM22" s="46">
        <v>5</v>
      </c>
      <c r="AN22" s="46">
        <v>5</v>
      </c>
      <c r="AO22" s="49">
        <v>3</v>
      </c>
      <c r="AP22" s="46">
        <v>3</v>
      </c>
      <c r="AQ22" s="15">
        <f t="shared" si="1"/>
        <v>150</v>
      </c>
      <c r="AR22" s="15">
        <f t="shared" si="2"/>
        <v>40</v>
      </c>
      <c r="AS22" s="15">
        <f t="shared" si="3"/>
        <v>75</v>
      </c>
      <c r="AT22" s="15">
        <f t="shared" si="4"/>
        <v>110</v>
      </c>
      <c r="AU22" s="15">
        <f t="shared" si="5"/>
        <v>145</v>
      </c>
      <c r="AV22" s="15">
        <f t="shared" si="6"/>
        <v>180</v>
      </c>
      <c r="AW22" s="15">
        <f t="shared" si="7"/>
        <v>200</v>
      </c>
      <c r="AX22" s="15">
        <f t="shared" si="8"/>
        <v>160</v>
      </c>
      <c r="AY22" s="15">
        <v>35</v>
      </c>
      <c r="AZ22" s="15" t="str">
        <f t="shared" si="9"/>
        <v>Tinggi</v>
      </c>
    </row>
    <row r="23" spans="1:56" x14ac:dyDescent="0.25">
      <c r="A23" s="14">
        <v>15</v>
      </c>
      <c r="B23" s="15" t="s">
        <v>51</v>
      </c>
      <c r="C23" s="46">
        <v>5</v>
      </c>
      <c r="D23" s="46">
        <v>4</v>
      </c>
      <c r="E23" s="46">
        <v>5</v>
      </c>
      <c r="F23" s="46">
        <v>4</v>
      </c>
      <c r="G23" s="46">
        <v>5</v>
      </c>
      <c r="H23" s="46">
        <v>5</v>
      </c>
      <c r="I23" s="47">
        <v>2</v>
      </c>
      <c r="J23" s="48">
        <v>2</v>
      </c>
      <c r="K23" s="46">
        <v>5</v>
      </c>
      <c r="L23" s="46">
        <v>5</v>
      </c>
      <c r="M23" s="46">
        <v>4</v>
      </c>
      <c r="N23" s="46">
        <v>5</v>
      </c>
      <c r="O23" s="46">
        <v>5</v>
      </c>
      <c r="P23" s="46">
        <v>5</v>
      </c>
      <c r="Q23" s="49">
        <v>5</v>
      </c>
      <c r="R23" s="14">
        <v>5</v>
      </c>
      <c r="S23" s="50">
        <v>3</v>
      </c>
      <c r="T23" s="50">
        <v>3</v>
      </c>
      <c r="U23" s="50">
        <v>5</v>
      </c>
      <c r="V23" s="14">
        <v>5</v>
      </c>
      <c r="W23" s="14">
        <v>3</v>
      </c>
      <c r="X23" s="50">
        <v>3</v>
      </c>
      <c r="Y23" s="14">
        <v>5</v>
      </c>
      <c r="Z23" s="14">
        <v>5</v>
      </c>
      <c r="AA23" s="50">
        <v>3</v>
      </c>
      <c r="AB23" s="14">
        <v>5</v>
      </c>
      <c r="AC23" s="14">
        <v>5</v>
      </c>
      <c r="AD23" s="50">
        <v>5</v>
      </c>
      <c r="AE23" s="46">
        <v>4</v>
      </c>
      <c r="AF23" s="46">
        <v>2</v>
      </c>
      <c r="AG23" s="46">
        <v>3</v>
      </c>
      <c r="AH23" s="46">
        <v>5</v>
      </c>
      <c r="AI23" s="46">
        <v>3</v>
      </c>
      <c r="AJ23" s="46">
        <v>5</v>
      </c>
      <c r="AK23" s="46">
        <v>5</v>
      </c>
      <c r="AL23" s="46">
        <v>5</v>
      </c>
      <c r="AM23" s="46">
        <v>4</v>
      </c>
      <c r="AN23" s="46">
        <v>5</v>
      </c>
      <c r="AO23" s="49">
        <v>5</v>
      </c>
      <c r="AP23" s="46">
        <v>3</v>
      </c>
      <c r="AQ23" s="15">
        <f t="shared" si="1"/>
        <v>170</v>
      </c>
      <c r="AR23" s="15">
        <f t="shared" si="2"/>
        <v>40</v>
      </c>
      <c r="AS23" s="15">
        <f t="shared" si="3"/>
        <v>75</v>
      </c>
      <c r="AT23" s="15">
        <f t="shared" si="4"/>
        <v>110</v>
      </c>
      <c r="AU23" s="15">
        <f t="shared" si="5"/>
        <v>145</v>
      </c>
      <c r="AV23" s="15">
        <f t="shared" si="6"/>
        <v>180</v>
      </c>
      <c r="AW23" s="15">
        <f t="shared" si="7"/>
        <v>200</v>
      </c>
      <c r="AX23" s="15">
        <f t="shared" si="8"/>
        <v>160</v>
      </c>
      <c r="AY23" s="15">
        <v>35</v>
      </c>
      <c r="AZ23" s="15" t="str">
        <f t="shared" si="9"/>
        <v>Tinggi</v>
      </c>
    </row>
    <row r="24" spans="1:56" x14ac:dyDescent="0.25">
      <c r="A24" s="14">
        <v>16</v>
      </c>
      <c r="B24" s="15" t="s">
        <v>62</v>
      </c>
      <c r="C24" s="46">
        <v>5</v>
      </c>
      <c r="D24" s="46">
        <v>4</v>
      </c>
      <c r="E24" s="46">
        <v>4</v>
      </c>
      <c r="F24" s="46">
        <v>4</v>
      </c>
      <c r="G24" s="46">
        <v>3</v>
      </c>
      <c r="H24" s="46">
        <v>5</v>
      </c>
      <c r="I24" s="47">
        <v>3</v>
      </c>
      <c r="J24" s="48">
        <v>4</v>
      </c>
      <c r="K24" s="46">
        <v>3</v>
      </c>
      <c r="L24" s="46">
        <v>4</v>
      </c>
      <c r="M24" s="46">
        <v>3</v>
      </c>
      <c r="N24" s="46">
        <v>5</v>
      </c>
      <c r="O24" s="46">
        <v>4</v>
      </c>
      <c r="P24" s="46">
        <v>4</v>
      </c>
      <c r="Q24" s="49">
        <v>4</v>
      </c>
      <c r="R24" s="14">
        <v>4</v>
      </c>
      <c r="S24" s="50">
        <v>3</v>
      </c>
      <c r="T24" s="50">
        <v>3</v>
      </c>
      <c r="U24" s="50">
        <v>4</v>
      </c>
      <c r="V24" s="14">
        <v>5</v>
      </c>
      <c r="W24" s="14">
        <v>4</v>
      </c>
      <c r="X24" s="50">
        <v>2</v>
      </c>
      <c r="Y24" s="14">
        <v>4</v>
      </c>
      <c r="Z24" s="14">
        <v>4</v>
      </c>
      <c r="AA24" s="50">
        <v>3</v>
      </c>
      <c r="AB24" s="14">
        <v>4</v>
      </c>
      <c r="AC24" s="14">
        <v>5</v>
      </c>
      <c r="AD24" s="50">
        <v>2</v>
      </c>
      <c r="AE24" s="46">
        <v>4</v>
      </c>
      <c r="AF24" s="46">
        <v>3</v>
      </c>
      <c r="AG24" s="46">
        <v>4</v>
      </c>
      <c r="AH24" s="46">
        <v>4</v>
      </c>
      <c r="AI24" s="46">
        <v>3</v>
      </c>
      <c r="AJ24" s="46">
        <v>4</v>
      </c>
      <c r="AK24" s="46">
        <v>4</v>
      </c>
      <c r="AL24" s="46">
        <v>4</v>
      </c>
      <c r="AM24" s="46">
        <v>3</v>
      </c>
      <c r="AN24" s="46">
        <v>5</v>
      </c>
      <c r="AO24" s="49">
        <v>3</v>
      </c>
      <c r="AP24" s="46">
        <v>3</v>
      </c>
      <c r="AQ24" s="15">
        <f t="shared" si="1"/>
        <v>150</v>
      </c>
      <c r="AR24" s="15">
        <f t="shared" si="2"/>
        <v>40</v>
      </c>
      <c r="AS24" s="15">
        <f t="shared" si="3"/>
        <v>75</v>
      </c>
      <c r="AT24" s="15">
        <f t="shared" si="4"/>
        <v>110</v>
      </c>
      <c r="AU24" s="15">
        <f t="shared" si="5"/>
        <v>145</v>
      </c>
      <c r="AV24" s="15">
        <f t="shared" si="6"/>
        <v>180</v>
      </c>
      <c r="AW24" s="15">
        <f t="shared" si="7"/>
        <v>200</v>
      </c>
      <c r="AX24" s="15">
        <f t="shared" si="8"/>
        <v>160</v>
      </c>
      <c r="AY24" s="15">
        <v>35</v>
      </c>
      <c r="AZ24" s="15" t="str">
        <f t="shared" si="9"/>
        <v>Tinggi</v>
      </c>
    </row>
    <row r="25" spans="1:56" x14ac:dyDescent="0.25">
      <c r="A25" s="14">
        <v>17</v>
      </c>
      <c r="B25" s="15" t="s">
        <v>55</v>
      </c>
      <c r="C25" s="46">
        <v>4</v>
      </c>
      <c r="D25" s="46">
        <v>4</v>
      </c>
      <c r="E25" s="46">
        <v>4</v>
      </c>
      <c r="F25" s="46">
        <v>5</v>
      </c>
      <c r="G25" s="46">
        <v>3</v>
      </c>
      <c r="H25" s="46">
        <v>4</v>
      </c>
      <c r="I25" s="47">
        <v>3</v>
      </c>
      <c r="J25" s="48">
        <v>4</v>
      </c>
      <c r="K25" s="46">
        <v>3</v>
      </c>
      <c r="L25" s="46">
        <v>4</v>
      </c>
      <c r="M25" s="46">
        <v>4</v>
      </c>
      <c r="N25" s="46">
        <v>4</v>
      </c>
      <c r="O25" s="46">
        <v>3</v>
      </c>
      <c r="P25" s="46">
        <v>4</v>
      </c>
      <c r="Q25" s="49">
        <v>3</v>
      </c>
      <c r="R25" s="14">
        <v>3</v>
      </c>
      <c r="S25" s="50">
        <v>3</v>
      </c>
      <c r="T25" s="50">
        <v>3</v>
      </c>
      <c r="U25" s="50">
        <v>3</v>
      </c>
      <c r="V25" s="14">
        <v>4</v>
      </c>
      <c r="W25" s="14">
        <v>4</v>
      </c>
      <c r="X25" s="50">
        <v>2</v>
      </c>
      <c r="Y25" s="14">
        <v>4</v>
      </c>
      <c r="Z25" s="14">
        <v>4</v>
      </c>
      <c r="AA25" s="50">
        <v>3</v>
      </c>
      <c r="AB25" s="14">
        <v>3</v>
      </c>
      <c r="AC25" s="14">
        <v>3</v>
      </c>
      <c r="AD25" s="50">
        <v>3</v>
      </c>
      <c r="AE25" s="46">
        <v>4</v>
      </c>
      <c r="AF25" s="46">
        <v>3</v>
      </c>
      <c r="AG25" s="46">
        <v>3</v>
      </c>
      <c r="AH25" s="46">
        <v>4</v>
      </c>
      <c r="AI25" s="46">
        <v>3</v>
      </c>
      <c r="AJ25" s="46">
        <v>4</v>
      </c>
      <c r="AK25" s="46">
        <v>4</v>
      </c>
      <c r="AL25" s="46">
        <v>4</v>
      </c>
      <c r="AM25" s="46">
        <v>4</v>
      </c>
      <c r="AN25" s="46">
        <v>4</v>
      </c>
      <c r="AO25" s="49">
        <v>2</v>
      </c>
      <c r="AP25" s="46">
        <v>4</v>
      </c>
      <c r="AQ25" s="15">
        <f t="shared" si="1"/>
        <v>141</v>
      </c>
      <c r="AR25" s="15">
        <f t="shared" si="2"/>
        <v>40</v>
      </c>
      <c r="AS25" s="15">
        <f t="shared" si="3"/>
        <v>75</v>
      </c>
      <c r="AT25" s="15">
        <f t="shared" si="4"/>
        <v>110</v>
      </c>
      <c r="AU25" s="15">
        <f t="shared" si="5"/>
        <v>145</v>
      </c>
      <c r="AV25" s="15">
        <f t="shared" si="6"/>
        <v>180</v>
      </c>
      <c r="AW25" s="15">
        <f t="shared" si="7"/>
        <v>200</v>
      </c>
      <c r="AX25" s="15">
        <f t="shared" si="8"/>
        <v>160</v>
      </c>
      <c r="AY25" s="15">
        <v>35</v>
      </c>
      <c r="AZ25" s="15" t="str">
        <f t="shared" si="9"/>
        <v>Sedang</v>
      </c>
    </row>
    <row r="26" spans="1:56" x14ac:dyDescent="0.25">
      <c r="A26" s="14">
        <v>18</v>
      </c>
      <c r="B26" s="15" t="s">
        <v>72</v>
      </c>
      <c r="C26" s="46">
        <v>4</v>
      </c>
      <c r="D26" s="46">
        <v>4</v>
      </c>
      <c r="E26" s="46">
        <v>5</v>
      </c>
      <c r="F26" s="46">
        <v>4</v>
      </c>
      <c r="G26" s="46">
        <v>5</v>
      </c>
      <c r="H26" s="46">
        <v>3</v>
      </c>
      <c r="I26" s="47">
        <v>2</v>
      </c>
      <c r="J26" s="48">
        <v>3</v>
      </c>
      <c r="K26" s="46">
        <v>2</v>
      </c>
      <c r="L26" s="46">
        <v>3</v>
      </c>
      <c r="M26" s="46">
        <v>4</v>
      </c>
      <c r="N26" s="46">
        <v>4</v>
      </c>
      <c r="O26" s="46">
        <v>4</v>
      </c>
      <c r="P26" s="46">
        <v>5</v>
      </c>
      <c r="Q26" s="49">
        <v>3</v>
      </c>
      <c r="R26" s="14">
        <v>4</v>
      </c>
      <c r="S26" s="50">
        <v>1</v>
      </c>
      <c r="T26" s="50">
        <v>2</v>
      </c>
      <c r="U26" s="50">
        <v>4</v>
      </c>
      <c r="V26" s="14">
        <v>4</v>
      </c>
      <c r="W26" s="14">
        <v>3</v>
      </c>
      <c r="X26" s="50">
        <v>5</v>
      </c>
      <c r="Y26" s="14">
        <v>4</v>
      </c>
      <c r="Z26" s="14">
        <v>4</v>
      </c>
      <c r="AA26" s="50">
        <v>1</v>
      </c>
      <c r="AB26" s="14">
        <v>5</v>
      </c>
      <c r="AC26" s="14">
        <v>4</v>
      </c>
      <c r="AD26" s="50">
        <v>3</v>
      </c>
      <c r="AE26" s="46">
        <v>4</v>
      </c>
      <c r="AF26" s="46">
        <v>2</v>
      </c>
      <c r="AG26" s="46">
        <v>3</v>
      </c>
      <c r="AH26" s="46">
        <v>4</v>
      </c>
      <c r="AI26" s="46">
        <v>3</v>
      </c>
      <c r="AJ26" s="46">
        <v>4</v>
      </c>
      <c r="AK26" s="46">
        <v>2</v>
      </c>
      <c r="AL26" s="46">
        <v>4</v>
      </c>
      <c r="AM26" s="46">
        <v>4</v>
      </c>
      <c r="AN26" s="46">
        <v>4</v>
      </c>
      <c r="AO26" s="49">
        <v>5</v>
      </c>
      <c r="AP26" s="46">
        <v>4</v>
      </c>
      <c r="AQ26" s="15">
        <f t="shared" si="1"/>
        <v>142</v>
      </c>
      <c r="AR26" s="15">
        <f t="shared" si="2"/>
        <v>40</v>
      </c>
      <c r="AS26" s="15">
        <f t="shared" si="3"/>
        <v>75</v>
      </c>
      <c r="AT26" s="15">
        <f t="shared" si="4"/>
        <v>110</v>
      </c>
      <c r="AU26" s="15">
        <f t="shared" si="5"/>
        <v>145</v>
      </c>
      <c r="AV26" s="15">
        <f t="shared" si="6"/>
        <v>180</v>
      </c>
      <c r="AW26" s="15">
        <f t="shared" si="7"/>
        <v>200</v>
      </c>
      <c r="AX26" s="15">
        <f t="shared" si="8"/>
        <v>160</v>
      </c>
      <c r="AY26" s="15">
        <v>35</v>
      </c>
      <c r="AZ26" s="15" t="str">
        <f t="shared" si="9"/>
        <v>Sedang</v>
      </c>
    </row>
    <row r="27" spans="1:56" x14ac:dyDescent="0.25">
      <c r="A27" s="14">
        <v>19</v>
      </c>
      <c r="B27" s="15" t="s">
        <v>69</v>
      </c>
      <c r="C27" s="46">
        <v>5</v>
      </c>
      <c r="D27" s="46">
        <v>5</v>
      </c>
      <c r="E27" s="46">
        <v>5</v>
      </c>
      <c r="F27" s="46">
        <v>3</v>
      </c>
      <c r="G27" s="46">
        <v>5</v>
      </c>
      <c r="H27" s="46">
        <v>5</v>
      </c>
      <c r="I27" s="47">
        <v>2</v>
      </c>
      <c r="J27" s="48">
        <v>3</v>
      </c>
      <c r="K27" s="46">
        <v>5</v>
      </c>
      <c r="L27" s="46">
        <v>5</v>
      </c>
      <c r="M27" s="46">
        <v>3</v>
      </c>
      <c r="N27" s="46">
        <v>4</v>
      </c>
      <c r="O27" s="46">
        <v>5</v>
      </c>
      <c r="P27" s="46">
        <v>5</v>
      </c>
      <c r="Q27" s="49">
        <v>5</v>
      </c>
      <c r="R27" s="14">
        <v>5</v>
      </c>
      <c r="S27" s="50">
        <v>5</v>
      </c>
      <c r="T27" s="50">
        <v>5</v>
      </c>
      <c r="U27" s="50">
        <v>5</v>
      </c>
      <c r="V27" s="14">
        <v>5</v>
      </c>
      <c r="W27" s="14">
        <v>4</v>
      </c>
      <c r="X27" s="50">
        <v>1</v>
      </c>
      <c r="Y27" s="14">
        <v>5</v>
      </c>
      <c r="Z27" s="14">
        <v>5</v>
      </c>
      <c r="AA27" s="50">
        <v>4</v>
      </c>
      <c r="AB27" s="14">
        <v>5</v>
      </c>
      <c r="AC27" s="14">
        <v>5</v>
      </c>
      <c r="AD27" s="50">
        <v>3</v>
      </c>
      <c r="AE27" s="46">
        <v>4</v>
      </c>
      <c r="AF27" s="46">
        <v>3</v>
      </c>
      <c r="AG27" s="46">
        <v>3</v>
      </c>
      <c r="AH27" s="46">
        <v>5</v>
      </c>
      <c r="AI27" s="46">
        <v>3</v>
      </c>
      <c r="AJ27" s="46">
        <v>4</v>
      </c>
      <c r="AK27" s="46">
        <v>4</v>
      </c>
      <c r="AL27" s="46">
        <v>5</v>
      </c>
      <c r="AM27" s="46">
        <v>4</v>
      </c>
      <c r="AN27" s="46">
        <v>5</v>
      </c>
      <c r="AO27" s="49">
        <v>5</v>
      </c>
      <c r="AP27" s="46">
        <v>5</v>
      </c>
      <c r="AQ27" s="15">
        <f t="shared" si="1"/>
        <v>172</v>
      </c>
      <c r="AR27" s="15">
        <f t="shared" si="2"/>
        <v>40</v>
      </c>
      <c r="AS27" s="15">
        <f t="shared" si="3"/>
        <v>75</v>
      </c>
      <c r="AT27" s="15">
        <f t="shared" si="4"/>
        <v>110</v>
      </c>
      <c r="AU27" s="15">
        <f t="shared" si="5"/>
        <v>145</v>
      </c>
      <c r="AV27" s="15">
        <f t="shared" si="6"/>
        <v>180</v>
      </c>
      <c r="AW27" s="15">
        <f t="shared" si="7"/>
        <v>200</v>
      </c>
      <c r="AX27" s="15">
        <f t="shared" si="8"/>
        <v>160</v>
      </c>
      <c r="AY27" s="15">
        <v>35</v>
      </c>
      <c r="AZ27" s="15" t="str">
        <f t="shared" si="9"/>
        <v>Tinggi</v>
      </c>
    </row>
    <row r="28" spans="1:56" x14ac:dyDescent="0.25">
      <c r="A28" s="14">
        <v>20</v>
      </c>
      <c r="B28" s="15" t="s">
        <v>80</v>
      </c>
      <c r="C28" s="46">
        <v>4</v>
      </c>
      <c r="D28" s="46">
        <v>4</v>
      </c>
      <c r="E28" s="46">
        <v>4</v>
      </c>
      <c r="F28" s="46">
        <v>3</v>
      </c>
      <c r="G28" s="46">
        <v>4</v>
      </c>
      <c r="H28" s="46">
        <v>4</v>
      </c>
      <c r="I28" s="47">
        <v>4</v>
      </c>
      <c r="J28" s="48">
        <v>3</v>
      </c>
      <c r="K28" s="46">
        <v>4</v>
      </c>
      <c r="L28" s="46">
        <v>4</v>
      </c>
      <c r="M28" s="46">
        <v>4</v>
      </c>
      <c r="N28" s="46">
        <v>4</v>
      </c>
      <c r="O28" s="46">
        <v>4</v>
      </c>
      <c r="P28" s="46">
        <v>4</v>
      </c>
      <c r="Q28" s="49">
        <v>4</v>
      </c>
      <c r="R28" s="14">
        <v>4</v>
      </c>
      <c r="S28" s="50">
        <v>3</v>
      </c>
      <c r="T28" s="50">
        <v>3</v>
      </c>
      <c r="U28" s="50">
        <v>3</v>
      </c>
      <c r="V28" s="14">
        <v>4</v>
      </c>
      <c r="W28" s="14">
        <v>4</v>
      </c>
      <c r="X28" s="50">
        <v>2</v>
      </c>
      <c r="Y28" s="14">
        <v>3</v>
      </c>
      <c r="Z28" s="14">
        <v>4</v>
      </c>
      <c r="AA28" s="50">
        <v>3</v>
      </c>
      <c r="AB28" s="14">
        <v>4</v>
      </c>
      <c r="AC28" s="14">
        <v>4</v>
      </c>
      <c r="AD28" s="50">
        <v>3</v>
      </c>
      <c r="AE28" s="46">
        <v>4</v>
      </c>
      <c r="AF28" s="46">
        <v>2</v>
      </c>
      <c r="AG28" s="46">
        <v>4</v>
      </c>
      <c r="AH28" s="46">
        <v>4</v>
      </c>
      <c r="AI28" s="46">
        <v>3</v>
      </c>
      <c r="AJ28" s="46">
        <v>4</v>
      </c>
      <c r="AK28" s="46">
        <v>4</v>
      </c>
      <c r="AL28" s="46">
        <v>3</v>
      </c>
      <c r="AM28" s="46">
        <v>4</v>
      </c>
      <c r="AN28" s="46">
        <v>4</v>
      </c>
      <c r="AO28" s="49">
        <v>4</v>
      </c>
      <c r="AP28" s="46">
        <v>2</v>
      </c>
      <c r="AQ28" s="15">
        <f t="shared" si="1"/>
        <v>144</v>
      </c>
      <c r="AR28" s="15">
        <f t="shared" si="2"/>
        <v>40</v>
      </c>
      <c r="AS28" s="15">
        <f t="shared" si="3"/>
        <v>75</v>
      </c>
      <c r="AT28" s="15">
        <f t="shared" si="4"/>
        <v>110</v>
      </c>
      <c r="AU28" s="15">
        <f t="shared" si="5"/>
        <v>145</v>
      </c>
      <c r="AV28" s="15">
        <f t="shared" si="6"/>
        <v>180</v>
      </c>
      <c r="AW28" s="15">
        <f t="shared" si="7"/>
        <v>200</v>
      </c>
      <c r="AX28" s="15">
        <f t="shared" si="8"/>
        <v>160</v>
      </c>
      <c r="AY28" s="15">
        <v>35</v>
      </c>
      <c r="AZ28" s="15" t="str">
        <f t="shared" si="9"/>
        <v>Sedang</v>
      </c>
    </row>
    <row r="29" spans="1:56" x14ac:dyDescent="0.25">
      <c r="A29" s="14">
        <v>21</v>
      </c>
      <c r="B29" s="15" t="s">
        <v>76</v>
      </c>
      <c r="C29" s="46">
        <v>5</v>
      </c>
      <c r="D29" s="46">
        <v>4</v>
      </c>
      <c r="E29" s="46">
        <v>4</v>
      </c>
      <c r="F29" s="46">
        <v>3</v>
      </c>
      <c r="G29" s="46">
        <v>4</v>
      </c>
      <c r="H29" s="46">
        <v>4</v>
      </c>
      <c r="I29" s="47">
        <v>2</v>
      </c>
      <c r="J29" s="48">
        <v>3</v>
      </c>
      <c r="K29" s="46">
        <v>4</v>
      </c>
      <c r="L29" s="46">
        <v>5</v>
      </c>
      <c r="M29" s="46">
        <v>4</v>
      </c>
      <c r="N29" s="46">
        <v>5</v>
      </c>
      <c r="O29" s="46">
        <v>4</v>
      </c>
      <c r="P29" s="46">
        <v>4</v>
      </c>
      <c r="Q29" s="49">
        <v>5</v>
      </c>
      <c r="R29" s="14">
        <v>4</v>
      </c>
      <c r="S29" s="50">
        <v>3</v>
      </c>
      <c r="T29" s="50">
        <v>3</v>
      </c>
      <c r="U29" s="50">
        <v>3</v>
      </c>
      <c r="V29" s="14">
        <v>5</v>
      </c>
      <c r="W29" s="14">
        <v>4</v>
      </c>
      <c r="X29" s="50">
        <v>2</v>
      </c>
      <c r="Y29" s="14">
        <v>4</v>
      </c>
      <c r="Z29" s="14">
        <v>4</v>
      </c>
      <c r="AA29" s="50">
        <v>3</v>
      </c>
      <c r="AB29" s="14">
        <v>5</v>
      </c>
      <c r="AC29" s="14">
        <v>5</v>
      </c>
      <c r="AD29" s="50">
        <v>3</v>
      </c>
      <c r="AE29" s="46">
        <v>4</v>
      </c>
      <c r="AF29" s="46">
        <v>3</v>
      </c>
      <c r="AG29" s="46">
        <v>4</v>
      </c>
      <c r="AH29" s="46">
        <v>5</v>
      </c>
      <c r="AI29" s="46">
        <v>3</v>
      </c>
      <c r="AJ29" s="46">
        <v>3</v>
      </c>
      <c r="AK29" s="46">
        <v>4</v>
      </c>
      <c r="AL29" s="46">
        <v>5</v>
      </c>
      <c r="AM29" s="46">
        <v>3</v>
      </c>
      <c r="AN29" s="46">
        <v>4</v>
      </c>
      <c r="AO29" s="49">
        <v>5</v>
      </c>
      <c r="AP29" s="46">
        <v>4</v>
      </c>
      <c r="AQ29" s="15">
        <f t="shared" si="1"/>
        <v>155</v>
      </c>
      <c r="AR29" s="15">
        <f t="shared" si="2"/>
        <v>40</v>
      </c>
      <c r="AS29" s="15">
        <f t="shared" si="3"/>
        <v>75</v>
      </c>
      <c r="AT29" s="15">
        <f t="shared" si="4"/>
        <v>110</v>
      </c>
      <c r="AU29" s="15">
        <f t="shared" si="5"/>
        <v>145</v>
      </c>
      <c r="AV29" s="15">
        <f t="shared" si="6"/>
        <v>180</v>
      </c>
      <c r="AW29" s="15">
        <f t="shared" si="7"/>
        <v>200</v>
      </c>
      <c r="AX29" s="15">
        <f t="shared" si="8"/>
        <v>160</v>
      </c>
      <c r="AY29" s="15">
        <v>35</v>
      </c>
      <c r="AZ29" s="15" t="str">
        <f t="shared" si="9"/>
        <v>Tinggi</v>
      </c>
    </row>
    <row r="30" spans="1:56" x14ac:dyDescent="0.25">
      <c r="A30" s="14">
        <v>22</v>
      </c>
      <c r="B30" s="15" t="s">
        <v>66</v>
      </c>
      <c r="C30" s="46">
        <v>5</v>
      </c>
      <c r="D30" s="46">
        <v>4</v>
      </c>
      <c r="E30" s="46">
        <v>5</v>
      </c>
      <c r="F30" s="46">
        <v>4</v>
      </c>
      <c r="G30" s="46">
        <v>3</v>
      </c>
      <c r="H30" s="46">
        <v>5</v>
      </c>
      <c r="I30" s="47">
        <v>2</v>
      </c>
      <c r="J30" s="48">
        <v>3</v>
      </c>
      <c r="K30" s="46">
        <v>4</v>
      </c>
      <c r="L30" s="46">
        <v>5</v>
      </c>
      <c r="M30" s="46">
        <v>4</v>
      </c>
      <c r="N30" s="46">
        <v>4</v>
      </c>
      <c r="O30" s="46">
        <v>5</v>
      </c>
      <c r="P30" s="46">
        <v>4</v>
      </c>
      <c r="Q30" s="49">
        <v>4</v>
      </c>
      <c r="R30" s="14">
        <v>4</v>
      </c>
      <c r="S30" s="50">
        <v>2</v>
      </c>
      <c r="T30" s="50">
        <v>2</v>
      </c>
      <c r="U30" s="50">
        <v>3</v>
      </c>
      <c r="V30" s="14">
        <v>4</v>
      </c>
      <c r="W30" s="14">
        <v>4</v>
      </c>
      <c r="X30" s="50">
        <v>2</v>
      </c>
      <c r="Y30" s="14">
        <v>4</v>
      </c>
      <c r="Z30" s="14">
        <v>5</v>
      </c>
      <c r="AA30" s="50">
        <v>3</v>
      </c>
      <c r="AB30" s="14">
        <v>4</v>
      </c>
      <c r="AC30" s="14">
        <v>4</v>
      </c>
      <c r="AD30" s="50">
        <v>3</v>
      </c>
      <c r="AE30" s="46">
        <v>4</v>
      </c>
      <c r="AF30" s="46">
        <v>2</v>
      </c>
      <c r="AG30" s="46">
        <v>4</v>
      </c>
      <c r="AH30" s="46">
        <v>5</v>
      </c>
      <c r="AI30" s="46">
        <v>3</v>
      </c>
      <c r="AJ30" s="46">
        <v>4</v>
      </c>
      <c r="AK30" s="46">
        <v>5</v>
      </c>
      <c r="AL30" s="46">
        <v>3</v>
      </c>
      <c r="AM30" s="46">
        <v>4</v>
      </c>
      <c r="AN30" s="46">
        <v>4</v>
      </c>
      <c r="AO30" s="49">
        <v>4</v>
      </c>
      <c r="AP30" s="46">
        <v>4</v>
      </c>
      <c r="AQ30" s="15">
        <f t="shared" si="1"/>
        <v>151</v>
      </c>
      <c r="AR30" s="15">
        <f t="shared" si="2"/>
        <v>40</v>
      </c>
      <c r="AS30" s="15">
        <f t="shared" si="3"/>
        <v>75</v>
      </c>
      <c r="AT30" s="15">
        <f t="shared" si="4"/>
        <v>110</v>
      </c>
      <c r="AU30" s="15">
        <f t="shared" si="5"/>
        <v>145</v>
      </c>
      <c r="AV30" s="15">
        <f t="shared" si="6"/>
        <v>180</v>
      </c>
      <c r="AW30" s="15">
        <f t="shared" si="7"/>
        <v>200</v>
      </c>
      <c r="AX30" s="15">
        <f t="shared" si="8"/>
        <v>160</v>
      </c>
      <c r="AY30" s="15">
        <v>35</v>
      </c>
      <c r="AZ30" s="15" t="str">
        <f t="shared" si="9"/>
        <v>Tinggi</v>
      </c>
    </row>
    <row r="31" spans="1:56" x14ac:dyDescent="0.25">
      <c r="A31" s="14">
        <v>23</v>
      </c>
      <c r="B31" s="15" t="s">
        <v>53</v>
      </c>
      <c r="C31" s="46">
        <v>4</v>
      </c>
      <c r="D31" s="46">
        <v>4</v>
      </c>
      <c r="E31" s="46">
        <v>4</v>
      </c>
      <c r="F31" s="46">
        <v>3</v>
      </c>
      <c r="G31" s="46">
        <v>4</v>
      </c>
      <c r="H31" s="46">
        <v>4</v>
      </c>
      <c r="I31" s="47">
        <v>4</v>
      </c>
      <c r="J31" s="48">
        <v>3</v>
      </c>
      <c r="K31" s="46">
        <v>4</v>
      </c>
      <c r="L31" s="46">
        <v>4</v>
      </c>
      <c r="M31" s="46">
        <v>4</v>
      </c>
      <c r="N31" s="46">
        <v>4</v>
      </c>
      <c r="O31" s="46">
        <v>4</v>
      </c>
      <c r="P31" s="46">
        <v>4</v>
      </c>
      <c r="Q31" s="49">
        <v>4</v>
      </c>
      <c r="R31" s="14">
        <v>4</v>
      </c>
      <c r="S31" s="50">
        <v>3</v>
      </c>
      <c r="T31" s="50">
        <v>3</v>
      </c>
      <c r="U31" s="50">
        <v>3</v>
      </c>
      <c r="V31" s="14">
        <v>4</v>
      </c>
      <c r="W31" s="14">
        <v>4</v>
      </c>
      <c r="X31" s="50">
        <v>2</v>
      </c>
      <c r="Y31" s="14">
        <v>3</v>
      </c>
      <c r="Z31" s="14">
        <v>4</v>
      </c>
      <c r="AA31" s="50">
        <v>3</v>
      </c>
      <c r="AB31" s="14">
        <v>4</v>
      </c>
      <c r="AC31" s="14">
        <v>4</v>
      </c>
      <c r="AD31" s="50">
        <v>3</v>
      </c>
      <c r="AE31" s="46">
        <v>4</v>
      </c>
      <c r="AF31" s="46">
        <v>2</v>
      </c>
      <c r="AG31" s="46">
        <v>4</v>
      </c>
      <c r="AH31" s="46">
        <v>4</v>
      </c>
      <c r="AI31" s="46">
        <v>3</v>
      </c>
      <c r="AJ31" s="46">
        <v>4</v>
      </c>
      <c r="AK31" s="46">
        <v>4</v>
      </c>
      <c r="AL31" s="46">
        <v>3</v>
      </c>
      <c r="AM31" s="46">
        <v>4</v>
      </c>
      <c r="AN31" s="46">
        <v>4</v>
      </c>
      <c r="AO31" s="49">
        <v>4</v>
      </c>
      <c r="AP31" s="46">
        <v>2</v>
      </c>
      <c r="AQ31" s="15">
        <f t="shared" si="1"/>
        <v>144</v>
      </c>
      <c r="AR31" s="15">
        <f t="shared" si="2"/>
        <v>40</v>
      </c>
      <c r="AS31" s="15">
        <f t="shared" si="3"/>
        <v>75</v>
      </c>
      <c r="AT31" s="15">
        <f t="shared" si="4"/>
        <v>110</v>
      </c>
      <c r="AU31" s="15">
        <f t="shared" si="5"/>
        <v>145</v>
      </c>
      <c r="AV31" s="15">
        <f t="shared" si="6"/>
        <v>180</v>
      </c>
      <c r="AW31" s="15">
        <f t="shared" si="7"/>
        <v>200</v>
      </c>
      <c r="AX31" s="15">
        <f t="shared" si="8"/>
        <v>160</v>
      </c>
      <c r="AY31" s="15">
        <v>35</v>
      </c>
      <c r="AZ31" s="15" t="str">
        <f t="shared" si="9"/>
        <v>Sedang</v>
      </c>
    </row>
    <row r="32" spans="1:56" x14ac:dyDescent="0.25">
      <c r="A32" s="14">
        <v>24</v>
      </c>
      <c r="B32" s="15" t="s">
        <v>68</v>
      </c>
      <c r="C32" s="46">
        <v>4</v>
      </c>
      <c r="D32" s="46">
        <v>4</v>
      </c>
      <c r="E32" s="46">
        <v>4</v>
      </c>
      <c r="F32" s="46">
        <v>3</v>
      </c>
      <c r="G32" s="46">
        <v>4</v>
      </c>
      <c r="H32" s="46">
        <v>4</v>
      </c>
      <c r="I32" s="47">
        <v>2</v>
      </c>
      <c r="J32" s="48">
        <v>3</v>
      </c>
      <c r="K32" s="46">
        <v>3</v>
      </c>
      <c r="L32" s="46">
        <v>5</v>
      </c>
      <c r="M32" s="46">
        <v>5</v>
      </c>
      <c r="N32" s="46">
        <v>5</v>
      </c>
      <c r="O32" s="46">
        <v>5</v>
      </c>
      <c r="P32" s="46">
        <v>5</v>
      </c>
      <c r="Q32" s="49">
        <v>5</v>
      </c>
      <c r="R32" s="14">
        <v>5</v>
      </c>
      <c r="S32" s="50">
        <v>4</v>
      </c>
      <c r="T32" s="50">
        <v>4</v>
      </c>
      <c r="U32" s="50">
        <v>5</v>
      </c>
      <c r="V32" s="14">
        <v>5</v>
      </c>
      <c r="W32" s="14">
        <v>3</v>
      </c>
      <c r="X32" s="50">
        <v>5</v>
      </c>
      <c r="Y32" s="14">
        <v>5</v>
      </c>
      <c r="Z32" s="14">
        <v>4</v>
      </c>
      <c r="AA32" s="50">
        <v>4</v>
      </c>
      <c r="AB32" s="14">
        <v>4</v>
      </c>
      <c r="AC32" s="14">
        <v>4</v>
      </c>
      <c r="AD32" s="50">
        <v>4</v>
      </c>
      <c r="AE32" s="46">
        <v>4</v>
      </c>
      <c r="AF32" s="46">
        <v>3</v>
      </c>
      <c r="AG32" s="46">
        <v>3</v>
      </c>
      <c r="AH32" s="46">
        <v>4</v>
      </c>
      <c r="AI32" s="46">
        <v>2</v>
      </c>
      <c r="AJ32" s="46">
        <v>4</v>
      </c>
      <c r="AK32" s="46">
        <v>4</v>
      </c>
      <c r="AL32" s="46">
        <v>4</v>
      </c>
      <c r="AM32" s="46">
        <v>4</v>
      </c>
      <c r="AN32" s="46">
        <v>4</v>
      </c>
      <c r="AO32" s="49">
        <v>5</v>
      </c>
      <c r="AP32" s="46">
        <v>3</v>
      </c>
      <c r="AQ32" s="15">
        <f t="shared" si="1"/>
        <v>161</v>
      </c>
      <c r="AR32" s="15">
        <f t="shared" si="2"/>
        <v>40</v>
      </c>
      <c r="AS32" s="15">
        <f t="shared" si="3"/>
        <v>75</v>
      </c>
      <c r="AT32" s="15">
        <f t="shared" si="4"/>
        <v>110</v>
      </c>
      <c r="AU32" s="15">
        <f t="shared" si="5"/>
        <v>145</v>
      </c>
      <c r="AV32" s="15">
        <f t="shared" si="6"/>
        <v>180</v>
      </c>
      <c r="AW32" s="15">
        <f t="shared" si="7"/>
        <v>200</v>
      </c>
      <c r="AX32" s="15">
        <f t="shared" si="8"/>
        <v>160</v>
      </c>
      <c r="AY32" s="15">
        <v>35</v>
      </c>
      <c r="AZ32" s="15" t="str">
        <f t="shared" si="9"/>
        <v>Tinggi</v>
      </c>
    </row>
    <row r="33" spans="1:53" x14ac:dyDescent="0.25">
      <c r="A33" s="14">
        <v>25</v>
      </c>
      <c r="B33" s="15" t="s">
        <v>57</v>
      </c>
      <c r="C33" s="46">
        <v>4</v>
      </c>
      <c r="D33" s="46">
        <v>4</v>
      </c>
      <c r="E33" s="46">
        <v>4</v>
      </c>
      <c r="F33" s="46">
        <v>3</v>
      </c>
      <c r="G33" s="46">
        <v>3</v>
      </c>
      <c r="H33" s="46">
        <v>4</v>
      </c>
      <c r="I33" s="47">
        <v>3</v>
      </c>
      <c r="J33" s="48">
        <v>3</v>
      </c>
      <c r="K33" s="46">
        <v>3</v>
      </c>
      <c r="L33" s="46">
        <v>4</v>
      </c>
      <c r="M33" s="46">
        <v>4</v>
      </c>
      <c r="N33" s="46">
        <v>4</v>
      </c>
      <c r="O33" s="46">
        <v>4</v>
      </c>
      <c r="P33" s="46">
        <v>4</v>
      </c>
      <c r="Q33" s="49">
        <v>4</v>
      </c>
      <c r="R33" s="14">
        <v>4</v>
      </c>
      <c r="S33" s="50">
        <v>3</v>
      </c>
      <c r="T33" s="50">
        <v>2</v>
      </c>
      <c r="U33" s="50">
        <v>4</v>
      </c>
      <c r="V33" s="14">
        <v>4</v>
      </c>
      <c r="W33" s="14">
        <v>3</v>
      </c>
      <c r="X33" s="50">
        <v>3</v>
      </c>
      <c r="Y33" s="14">
        <v>4</v>
      </c>
      <c r="Z33" s="14">
        <v>4</v>
      </c>
      <c r="AA33" s="50">
        <v>3</v>
      </c>
      <c r="AB33" s="14">
        <v>4</v>
      </c>
      <c r="AC33" s="14">
        <v>4</v>
      </c>
      <c r="AD33" s="50">
        <v>4</v>
      </c>
      <c r="AE33" s="46">
        <v>4</v>
      </c>
      <c r="AF33" s="46">
        <v>3</v>
      </c>
      <c r="AG33" s="46">
        <v>4</v>
      </c>
      <c r="AH33" s="46">
        <v>4</v>
      </c>
      <c r="AI33" s="46">
        <v>4</v>
      </c>
      <c r="AJ33" s="46">
        <v>4</v>
      </c>
      <c r="AK33" s="46">
        <v>4</v>
      </c>
      <c r="AL33" s="46">
        <v>4</v>
      </c>
      <c r="AM33" s="46">
        <v>4</v>
      </c>
      <c r="AN33" s="46">
        <v>4</v>
      </c>
      <c r="AO33" s="49">
        <v>4</v>
      </c>
      <c r="AP33" s="46">
        <v>3</v>
      </c>
      <c r="AQ33" s="15">
        <f t="shared" si="1"/>
        <v>147</v>
      </c>
      <c r="AR33" s="15">
        <f t="shared" si="2"/>
        <v>40</v>
      </c>
      <c r="AS33" s="15">
        <f t="shared" si="3"/>
        <v>75</v>
      </c>
      <c r="AT33" s="15">
        <f t="shared" si="4"/>
        <v>110</v>
      </c>
      <c r="AU33" s="15">
        <f t="shared" si="5"/>
        <v>145</v>
      </c>
      <c r="AV33" s="15">
        <f t="shared" si="6"/>
        <v>180</v>
      </c>
      <c r="AW33" s="15">
        <f t="shared" si="7"/>
        <v>200</v>
      </c>
      <c r="AX33" s="15">
        <f t="shared" si="8"/>
        <v>160</v>
      </c>
      <c r="AY33" s="15">
        <v>35</v>
      </c>
      <c r="AZ33" s="15" t="str">
        <f t="shared" si="9"/>
        <v>Tinggi</v>
      </c>
    </row>
    <row r="34" spans="1:53" x14ac:dyDescent="0.25">
      <c r="A34" s="14">
        <v>26</v>
      </c>
      <c r="B34" s="15" t="s">
        <v>67</v>
      </c>
      <c r="C34" s="46">
        <v>5</v>
      </c>
      <c r="D34" s="46">
        <v>4</v>
      </c>
      <c r="E34" s="46">
        <v>4</v>
      </c>
      <c r="F34" s="46">
        <v>4</v>
      </c>
      <c r="G34" s="46">
        <v>3</v>
      </c>
      <c r="H34" s="46">
        <v>5</v>
      </c>
      <c r="I34" s="47">
        <v>3</v>
      </c>
      <c r="J34" s="48">
        <v>4</v>
      </c>
      <c r="K34" s="46">
        <v>3</v>
      </c>
      <c r="L34" s="46">
        <v>4</v>
      </c>
      <c r="M34" s="46">
        <v>3</v>
      </c>
      <c r="N34" s="46">
        <v>4</v>
      </c>
      <c r="O34" s="46">
        <v>4</v>
      </c>
      <c r="P34" s="46">
        <v>4</v>
      </c>
      <c r="Q34" s="49">
        <v>2</v>
      </c>
      <c r="R34" s="14">
        <v>4</v>
      </c>
      <c r="S34" s="50">
        <v>3</v>
      </c>
      <c r="T34" s="50">
        <v>3</v>
      </c>
      <c r="U34" s="50">
        <v>4</v>
      </c>
      <c r="V34" s="14">
        <v>4</v>
      </c>
      <c r="W34" s="14">
        <v>4</v>
      </c>
      <c r="X34" s="50">
        <v>2</v>
      </c>
      <c r="Y34" s="14">
        <v>4</v>
      </c>
      <c r="Z34" s="14">
        <v>4</v>
      </c>
      <c r="AA34" s="50">
        <v>3</v>
      </c>
      <c r="AB34" s="14">
        <v>4</v>
      </c>
      <c r="AC34" s="14">
        <v>4</v>
      </c>
      <c r="AD34" s="50">
        <v>3</v>
      </c>
      <c r="AE34" s="46">
        <v>4</v>
      </c>
      <c r="AF34" s="46">
        <v>3</v>
      </c>
      <c r="AG34" s="46">
        <v>4</v>
      </c>
      <c r="AH34" s="46">
        <v>4</v>
      </c>
      <c r="AI34" s="46">
        <v>4</v>
      </c>
      <c r="AJ34" s="46">
        <v>4</v>
      </c>
      <c r="AK34" s="46">
        <v>4</v>
      </c>
      <c r="AL34" s="46">
        <v>4</v>
      </c>
      <c r="AM34" s="46">
        <v>4</v>
      </c>
      <c r="AN34" s="46">
        <v>4</v>
      </c>
      <c r="AO34" s="49">
        <v>3</v>
      </c>
      <c r="AP34" s="46">
        <v>5</v>
      </c>
      <c r="AQ34" s="15">
        <f t="shared" si="1"/>
        <v>149</v>
      </c>
      <c r="AR34" s="15">
        <f t="shared" si="2"/>
        <v>40</v>
      </c>
      <c r="AS34" s="15">
        <f t="shared" si="3"/>
        <v>75</v>
      </c>
      <c r="AT34" s="15">
        <f t="shared" si="4"/>
        <v>110</v>
      </c>
      <c r="AU34" s="15">
        <f t="shared" si="5"/>
        <v>145</v>
      </c>
      <c r="AV34" s="15">
        <f t="shared" si="6"/>
        <v>180</v>
      </c>
      <c r="AW34" s="15">
        <f t="shared" si="7"/>
        <v>200</v>
      </c>
      <c r="AX34" s="15">
        <f t="shared" si="8"/>
        <v>160</v>
      </c>
      <c r="AY34" s="15">
        <v>35</v>
      </c>
      <c r="AZ34" s="15" t="str">
        <f t="shared" si="9"/>
        <v>Tinggi</v>
      </c>
    </row>
    <row r="35" spans="1:53" x14ac:dyDescent="0.25">
      <c r="A35" s="14">
        <v>27</v>
      </c>
      <c r="B35" s="15" t="s">
        <v>61</v>
      </c>
      <c r="C35" s="46">
        <v>5</v>
      </c>
      <c r="D35" s="46">
        <v>4</v>
      </c>
      <c r="E35" s="46">
        <v>4</v>
      </c>
      <c r="F35" s="46">
        <v>4</v>
      </c>
      <c r="G35" s="46">
        <v>4</v>
      </c>
      <c r="H35" s="46">
        <v>5</v>
      </c>
      <c r="I35" s="47">
        <v>1</v>
      </c>
      <c r="J35" s="48">
        <v>3</v>
      </c>
      <c r="K35" s="46">
        <v>5</v>
      </c>
      <c r="L35" s="46">
        <v>4</v>
      </c>
      <c r="M35" s="46">
        <v>4</v>
      </c>
      <c r="N35" s="46">
        <v>5</v>
      </c>
      <c r="O35" s="46">
        <v>5</v>
      </c>
      <c r="P35" s="46">
        <v>5</v>
      </c>
      <c r="Q35" s="49">
        <v>5</v>
      </c>
      <c r="R35" s="14">
        <v>5</v>
      </c>
      <c r="S35" s="50">
        <v>4</v>
      </c>
      <c r="T35" s="50">
        <v>2</v>
      </c>
      <c r="U35" s="50">
        <v>5</v>
      </c>
      <c r="V35" s="14">
        <v>5</v>
      </c>
      <c r="W35" s="14">
        <v>4</v>
      </c>
      <c r="X35" s="50">
        <v>1</v>
      </c>
      <c r="Y35" s="14">
        <v>5</v>
      </c>
      <c r="Z35" s="14">
        <v>5</v>
      </c>
      <c r="AA35" s="50">
        <v>4</v>
      </c>
      <c r="AB35" s="14">
        <v>5</v>
      </c>
      <c r="AC35" s="14">
        <v>5</v>
      </c>
      <c r="AD35" s="50">
        <v>4</v>
      </c>
      <c r="AE35" s="46">
        <v>4</v>
      </c>
      <c r="AF35" s="46">
        <v>1</v>
      </c>
      <c r="AG35" s="46">
        <v>5</v>
      </c>
      <c r="AH35" s="46">
        <v>5</v>
      </c>
      <c r="AI35" s="46">
        <v>5</v>
      </c>
      <c r="AJ35" s="46">
        <v>5</v>
      </c>
      <c r="AK35" s="46">
        <v>5</v>
      </c>
      <c r="AL35" s="46">
        <v>5</v>
      </c>
      <c r="AM35" s="46">
        <v>5</v>
      </c>
      <c r="AN35" s="46">
        <v>5</v>
      </c>
      <c r="AO35" s="49">
        <v>5</v>
      </c>
      <c r="AP35" s="46">
        <v>4</v>
      </c>
      <c r="AQ35" s="15">
        <f t="shared" si="1"/>
        <v>171</v>
      </c>
      <c r="AR35" s="15">
        <f t="shared" si="2"/>
        <v>40</v>
      </c>
      <c r="AS35" s="15">
        <f t="shared" si="3"/>
        <v>75</v>
      </c>
      <c r="AT35" s="15">
        <f t="shared" si="4"/>
        <v>110</v>
      </c>
      <c r="AU35" s="15">
        <f t="shared" si="5"/>
        <v>145</v>
      </c>
      <c r="AV35" s="15">
        <f t="shared" si="6"/>
        <v>180</v>
      </c>
      <c r="AW35" s="15">
        <f t="shared" si="7"/>
        <v>200</v>
      </c>
      <c r="AX35" s="15">
        <f t="shared" si="8"/>
        <v>160</v>
      </c>
      <c r="AY35" s="15">
        <v>35</v>
      </c>
      <c r="AZ35" s="15" t="str">
        <f t="shared" si="9"/>
        <v>Tinggi</v>
      </c>
    </row>
    <row r="36" spans="1:53" x14ac:dyDescent="0.25">
      <c r="A36" s="14">
        <v>28</v>
      </c>
      <c r="B36" s="15" t="s">
        <v>52</v>
      </c>
      <c r="C36" s="46">
        <v>5</v>
      </c>
      <c r="D36" s="46">
        <v>4</v>
      </c>
      <c r="E36" s="46">
        <v>4</v>
      </c>
      <c r="F36" s="46">
        <v>3</v>
      </c>
      <c r="G36" s="46">
        <v>4</v>
      </c>
      <c r="H36" s="46">
        <v>4</v>
      </c>
      <c r="I36" s="47">
        <v>2</v>
      </c>
      <c r="J36" s="48">
        <v>4</v>
      </c>
      <c r="K36" s="46">
        <v>4</v>
      </c>
      <c r="L36" s="46">
        <v>5</v>
      </c>
      <c r="M36" s="46">
        <v>3</v>
      </c>
      <c r="N36" s="46">
        <v>4</v>
      </c>
      <c r="O36" s="46">
        <v>5</v>
      </c>
      <c r="P36" s="46">
        <v>5</v>
      </c>
      <c r="Q36" s="49">
        <v>5</v>
      </c>
      <c r="R36" s="14">
        <v>5</v>
      </c>
      <c r="S36" s="50">
        <v>4</v>
      </c>
      <c r="T36" s="50">
        <v>3</v>
      </c>
      <c r="U36" s="50">
        <v>5</v>
      </c>
      <c r="V36" s="14">
        <v>5</v>
      </c>
      <c r="W36" s="14">
        <v>3</v>
      </c>
      <c r="X36" s="50">
        <v>5</v>
      </c>
      <c r="Y36" s="14">
        <v>5</v>
      </c>
      <c r="Z36" s="14">
        <v>4</v>
      </c>
      <c r="AA36" s="50">
        <v>4</v>
      </c>
      <c r="AB36" s="14">
        <v>4</v>
      </c>
      <c r="AC36" s="14">
        <v>4</v>
      </c>
      <c r="AD36" s="50">
        <v>3</v>
      </c>
      <c r="AE36" s="46">
        <v>4</v>
      </c>
      <c r="AF36" s="46">
        <v>3</v>
      </c>
      <c r="AG36" s="46">
        <v>3</v>
      </c>
      <c r="AH36" s="46">
        <v>4</v>
      </c>
      <c r="AI36" s="46">
        <v>2</v>
      </c>
      <c r="AJ36" s="46">
        <v>4</v>
      </c>
      <c r="AK36" s="46">
        <v>4</v>
      </c>
      <c r="AL36" s="46">
        <v>4</v>
      </c>
      <c r="AM36" s="46">
        <v>4</v>
      </c>
      <c r="AN36" s="46">
        <v>4</v>
      </c>
      <c r="AO36" s="49">
        <v>5</v>
      </c>
      <c r="AP36" s="46">
        <v>4</v>
      </c>
      <c r="AQ36" s="15">
        <f t="shared" si="1"/>
        <v>160</v>
      </c>
      <c r="AR36" s="15">
        <f t="shared" si="2"/>
        <v>40</v>
      </c>
      <c r="AS36" s="15">
        <f t="shared" si="3"/>
        <v>75</v>
      </c>
      <c r="AT36" s="15">
        <f t="shared" si="4"/>
        <v>110</v>
      </c>
      <c r="AU36" s="15">
        <f t="shared" si="5"/>
        <v>145</v>
      </c>
      <c r="AV36" s="15">
        <f t="shared" si="6"/>
        <v>180</v>
      </c>
      <c r="AW36" s="15">
        <f t="shared" si="7"/>
        <v>200</v>
      </c>
      <c r="AX36" s="15">
        <f t="shared" si="8"/>
        <v>160</v>
      </c>
      <c r="AY36" s="15">
        <v>35</v>
      </c>
      <c r="AZ36" s="15" t="str">
        <f t="shared" si="9"/>
        <v>Tinggi</v>
      </c>
    </row>
    <row r="37" spans="1:53" x14ac:dyDescent="0.25">
      <c r="A37" s="14">
        <v>29</v>
      </c>
      <c r="B37" s="15" t="s">
        <v>58</v>
      </c>
      <c r="C37" s="46">
        <v>5</v>
      </c>
      <c r="D37" s="46">
        <v>4</v>
      </c>
      <c r="E37" s="46">
        <v>4</v>
      </c>
      <c r="F37" s="46">
        <v>4</v>
      </c>
      <c r="G37" s="46">
        <v>4</v>
      </c>
      <c r="H37" s="46">
        <v>5</v>
      </c>
      <c r="I37" s="47">
        <v>1</v>
      </c>
      <c r="J37" s="48">
        <v>3</v>
      </c>
      <c r="K37" s="46">
        <v>4</v>
      </c>
      <c r="L37" s="46">
        <v>4</v>
      </c>
      <c r="M37" s="46">
        <v>4</v>
      </c>
      <c r="N37" s="46">
        <v>4</v>
      </c>
      <c r="O37" s="46">
        <v>5</v>
      </c>
      <c r="P37" s="46">
        <v>5</v>
      </c>
      <c r="Q37" s="49">
        <v>5</v>
      </c>
      <c r="R37" s="14">
        <v>5</v>
      </c>
      <c r="S37" s="50">
        <v>2</v>
      </c>
      <c r="T37" s="50">
        <v>2</v>
      </c>
      <c r="U37" s="50">
        <v>5</v>
      </c>
      <c r="V37" s="14">
        <v>4</v>
      </c>
      <c r="W37" s="14">
        <v>5</v>
      </c>
      <c r="X37" s="50">
        <v>5</v>
      </c>
      <c r="Y37" s="14">
        <v>5</v>
      </c>
      <c r="Z37" s="14">
        <v>5</v>
      </c>
      <c r="AA37" s="50">
        <v>2</v>
      </c>
      <c r="AB37" s="14">
        <v>5</v>
      </c>
      <c r="AC37" s="14">
        <v>5</v>
      </c>
      <c r="AD37" s="50">
        <v>5</v>
      </c>
      <c r="AE37" s="46">
        <v>4</v>
      </c>
      <c r="AF37" s="46">
        <v>1</v>
      </c>
      <c r="AG37" s="46">
        <v>4</v>
      </c>
      <c r="AH37" s="46">
        <v>5</v>
      </c>
      <c r="AI37" s="46">
        <v>5</v>
      </c>
      <c r="AJ37" s="46">
        <v>5</v>
      </c>
      <c r="AK37" s="46">
        <v>5</v>
      </c>
      <c r="AL37" s="46">
        <v>5</v>
      </c>
      <c r="AM37" s="46">
        <v>5</v>
      </c>
      <c r="AN37" s="46">
        <v>5</v>
      </c>
      <c r="AO37" s="49">
        <v>5</v>
      </c>
      <c r="AP37" s="46">
        <v>4</v>
      </c>
      <c r="AQ37" s="15">
        <f t="shared" si="1"/>
        <v>169</v>
      </c>
      <c r="AR37" s="15">
        <f t="shared" si="2"/>
        <v>40</v>
      </c>
      <c r="AS37" s="15">
        <f t="shared" si="3"/>
        <v>75</v>
      </c>
      <c r="AT37" s="15">
        <f t="shared" si="4"/>
        <v>110</v>
      </c>
      <c r="AU37" s="15">
        <f t="shared" si="5"/>
        <v>145</v>
      </c>
      <c r="AV37" s="15">
        <f t="shared" si="6"/>
        <v>180</v>
      </c>
      <c r="AW37" s="15">
        <f t="shared" si="7"/>
        <v>200</v>
      </c>
      <c r="AX37" s="15">
        <f t="shared" si="8"/>
        <v>160</v>
      </c>
      <c r="AY37" s="15">
        <v>35</v>
      </c>
      <c r="AZ37" s="15" t="str">
        <f t="shared" si="9"/>
        <v>Tinggi</v>
      </c>
    </row>
    <row r="38" spans="1:53" x14ac:dyDescent="0.25">
      <c r="A38" s="14">
        <v>30</v>
      </c>
      <c r="B38" s="15" t="s">
        <v>59</v>
      </c>
      <c r="C38" s="46">
        <v>5</v>
      </c>
      <c r="D38" s="46">
        <v>4</v>
      </c>
      <c r="E38" s="46">
        <v>3</v>
      </c>
      <c r="F38" s="46">
        <v>3</v>
      </c>
      <c r="G38" s="46">
        <v>3</v>
      </c>
      <c r="H38" s="46">
        <v>5</v>
      </c>
      <c r="I38" s="47">
        <v>3</v>
      </c>
      <c r="J38" s="48">
        <v>5</v>
      </c>
      <c r="K38" s="46">
        <v>3</v>
      </c>
      <c r="L38" s="46">
        <v>4</v>
      </c>
      <c r="M38" s="46">
        <v>3</v>
      </c>
      <c r="N38" s="46">
        <v>5</v>
      </c>
      <c r="O38" s="46">
        <v>4</v>
      </c>
      <c r="P38" s="46">
        <v>4</v>
      </c>
      <c r="Q38" s="49">
        <v>4</v>
      </c>
      <c r="R38" s="14">
        <v>4</v>
      </c>
      <c r="S38" s="50">
        <v>3</v>
      </c>
      <c r="T38" s="50">
        <v>3</v>
      </c>
      <c r="U38" s="50">
        <v>4</v>
      </c>
      <c r="V38" s="14">
        <v>5</v>
      </c>
      <c r="W38" s="14">
        <v>4</v>
      </c>
      <c r="X38" s="50">
        <v>2</v>
      </c>
      <c r="Y38" s="14">
        <v>4</v>
      </c>
      <c r="Z38" s="14">
        <v>4</v>
      </c>
      <c r="AA38" s="50">
        <v>3</v>
      </c>
      <c r="AB38" s="14">
        <v>4</v>
      </c>
      <c r="AC38" s="14">
        <v>5</v>
      </c>
      <c r="AD38" s="50">
        <v>3</v>
      </c>
      <c r="AE38" s="46">
        <v>3</v>
      </c>
      <c r="AF38" s="46">
        <v>2</v>
      </c>
      <c r="AG38" s="46">
        <v>4</v>
      </c>
      <c r="AH38" s="46">
        <v>4</v>
      </c>
      <c r="AI38" s="46">
        <v>3</v>
      </c>
      <c r="AJ38" s="46">
        <v>4</v>
      </c>
      <c r="AK38" s="46">
        <v>4</v>
      </c>
      <c r="AL38" s="46">
        <v>4</v>
      </c>
      <c r="AM38" s="46">
        <v>3</v>
      </c>
      <c r="AN38" s="46">
        <v>5</v>
      </c>
      <c r="AO38" s="49">
        <v>4</v>
      </c>
      <c r="AP38" s="46">
        <v>3</v>
      </c>
      <c r="AQ38" s="15">
        <f t="shared" si="1"/>
        <v>149</v>
      </c>
      <c r="AR38" s="15">
        <f t="shared" si="2"/>
        <v>40</v>
      </c>
      <c r="AS38" s="15">
        <f t="shared" si="3"/>
        <v>75</v>
      </c>
      <c r="AT38" s="15">
        <f t="shared" si="4"/>
        <v>110</v>
      </c>
      <c r="AU38" s="15">
        <f t="shared" si="5"/>
        <v>145</v>
      </c>
      <c r="AV38" s="15">
        <f t="shared" si="6"/>
        <v>180</v>
      </c>
      <c r="AW38" s="15">
        <f t="shared" si="7"/>
        <v>200</v>
      </c>
      <c r="AX38" s="15">
        <f t="shared" si="8"/>
        <v>160</v>
      </c>
      <c r="AY38" s="15">
        <v>35</v>
      </c>
      <c r="AZ38" s="15" t="str">
        <f t="shared" si="9"/>
        <v>Tinggi</v>
      </c>
    </row>
    <row r="39" spans="1:53" x14ac:dyDescent="0.25">
      <c r="A39" s="14">
        <v>31</v>
      </c>
      <c r="B39" s="15" t="s">
        <v>54</v>
      </c>
      <c r="C39" s="46">
        <v>4</v>
      </c>
      <c r="D39" s="46">
        <v>4</v>
      </c>
      <c r="E39" s="46">
        <v>4</v>
      </c>
      <c r="F39" s="46">
        <v>3</v>
      </c>
      <c r="G39" s="46">
        <v>4</v>
      </c>
      <c r="H39" s="46">
        <v>4</v>
      </c>
      <c r="I39" s="47">
        <v>2</v>
      </c>
      <c r="J39" s="48">
        <v>3</v>
      </c>
      <c r="K39" s="46">
        <v>3</v>
      </c>
      <c r="L39" s="46">
        <v>4</v>
      </c>
      <c r="M39" s="46">
        <v>4</v>
      </c>
      <c r="N39" s="46">
        <v>4</v>
      </c>
      <c r="O39" s="46">
        <v>4</v>
      </c>
      <c r="P39" s="46">
        <v>4</v>
      </c>
      <c r="Q39" s="49">
        <v>4</v>
      </c>
      <c r="R39" s="14">
        <v>4</v>
      </c>
      <c r="S39" s="50">
        <v>4</v>
      </c>
      <c r="T39" s="50">
        <v>4</v>
      </c>
      <c r="U39" s="50">
        <v>4</v>
      </c>
      <c r="V39" s="14">
        <v>4</v>
      </c>
      <c r="W39" s="14">
        <v>4</v>
      </c>
      <c r="X39" s="50">
        <v>3</v>
      </c>
      <c r="Y39" s="14">
        <v>4</v>
      </c>
      <c r="Z39" s="14">
        <v>4</v>
      </c>
      <c r="AA39" s="50">
        <v>3</v>
      </c>
      <c r="AB39" s="14">
        <v>4</v>
      </c>
      <c r="AC39" s="14">
        <v>4</v>
      </c>
      <c r="AD39" s="50">
        <v>4</v>
      </c>
      <c r="AE39" s="46">
        <v>4</v>
      </c>
      <c r="AF39" s="46">
        <v>2</v>
      </c>
      <c r="AG39" s="46">
        <v>4</v>
      </c>
      <c r="AH39" s="46">
        <v>4</v>
      </c>
      <c r="AI39" s="46">
        <v>4</v>
      </c>
      <c r="AJ39" s="46">
        <v>3</v>
      </c>
      <c r="AK39" s="46">
        <v>4</v>
      </c>
      <c r="AL39" s="46">
        <v>4</v>
      </c>
      <c r="AM39" s="46">
        <v>4</v>
      </c>
      <c r="AN39" s="46">
        <v>4</v>
      </c>
      <c r="AO39" s="49">
        <v>3</v>
      </c>
      <c r="AP39" s="46">
        <v>4</v>
      </c>
      <c r="AQ39" s="15">
        <f t="shared" si="1"/>
        <v>149</v>
      </c>
      <c r="AR39" s="15">
        <f t="shared" si="2"/>
        <v>40</v>
      </c>
      <c r="AS39" s="15">
        <f t="shared" si="3"/>
        <v>75</v>
      </c>
      <c r="AT39" s="15">
        <f t="shared" si="4"/>
        <v>110</v>
      </c>
      <c r="AU39" s="15">
        <f t="shared" si="5"/>
        <v>145</v>
      </c>
      <c r="AV39" s="15">
        <f t="shared" si="6"/>
        <v>180</v>
      </c>
      <c r="AW39" s="15">
        <f t="shared" si="7"/>
        <v>200</v>
      </c>
      <c r="AX39" s="15">
        <f t="shared" si="8"/>
        <v>160</v>
      </c>
      <c r="AY39" s="15">
        <v>35</v>
      </c>
      <c r="AZ39" s="15" t="str">
        <f t="shared" si="9"/>
        <v>Tinggi</v>
      </c>
    </row>
    <row r="40" spans="1:53" x14ac:dyDescent="0.25">
      <c r="A40" s="14">
        <v>32</v>
      </c>
      <c r="B40" s="15" t="s">
        <v>60</v>
      </c>
      <c r="C40" s="46">
        <v>4</v>
      </c>
      <c r="D40" s="46">
        <v>4</v>
      </c>
      <c r="E40" s="46">
        <v>4</v>
      </c>
      <c r="F40" s="46">
        <v>3</v>
      </c>
      <c r="G40" s="46">
        <v>4</v>
      </c>
      <c r="H40" s="46">
        <v>5</v>
      </c>
      <c r="I40" s="47">
        <v>2</v>
      </c>
      <c r="J40" s="48">
        <v>2</v>
      </c>
      <c r="K40" s="46">
        <v>2</v>
      </c>
      <c r="L40" s="46">
        <v>5</v>
      </c>
      <c r="M40" s="46">
        <v>5</v>
      </c>
      <c r="N40" s="46">
        <v>5</v>
      </c>
      <c r="O40" s="46">
        <v>5</v>
      </c>
      <c r="P40" s="46">
        <v>5</v>
      </c>
      <c r="Q40" s="49">
        <v>5</v>
      </c>
      <c r="R40" s="14">
        <v>5</v>
      </c>
      <c r="S40" s="50">
        <v>4</v>
      </c>
      <c r="T40" s="50">
        <v>4</v>
      </c>
      <c r="U40" s="50">
        <v>5</v>
      </c>
      <c r="V40" s="14">
        <v>4</v>
      </c>
      <c r="W40" s="14">
        <v>3</v>
      </c>
      <c r="X40" s="50">
        <v>5</v>
      </c>
      <c r="Y40" s="14">
        <v>4</v>
      </c>
      <c r="Z40" s="14">
        <v>5</v>
      </c>
      <c r="AA40" s="50">
        <v>2</v>
      </c>
      <c r="AB40" s="14">
        <v>5</v>
      </c>
      <c r="AC40" s="14">
        <v>5</v>
      </c>
      <c r="AD40" s="50">
        <v>5</v>
      </c>
      <c r="AE40" s="46">
        <v>4</v>
      </c>
      <c r="AF40" s="46">
        <v>4</v>
      </c>
      <c r="AG40" s="46">
        <v>5</v>
      </c>
      <c r="AH40" s="46">
        <v>4</v>
      </c>
      <c r="AI40" s="46">
        <v>4</v>
      </c>
      <c r="AJ40" s="46">
        <v>4</v>
      </c>
      <c r="AK40" s="46">
        <v>4</v>
      </c>
      <c r="AL40" s="46">
        <v>4</v>
      </c>
      <c r="AM40" s="46">
        <v>4</v>
      </c>
      <c r="AN40" s="46">
        <v>4</v>
      </c>
      <c r="AO40" s="49">
        <v>5</v>
      </c>
      <c r="AP40" s="46">
        <v>3</v>
      </c>
      <c r="AQ40" s="15">
        <f t="shared" si="1"/>
        <v>165</v>
      </c>
      <c r="AR40" s="15">
        <f t="shared" si="2"/>
        <v>40</v>
      </c>
      <c r="AS40" s="15">
        <v>75</v>
      </c>
      <c r="AT40" s="15">
        <v>110</v>
      </c>
      <c r="AU40" s="15">
        <v>145</v>
      </c>
      <c r="AV40" s="15">
        <v>180</v>
      </c>
      <c r="AW40" s="15">
        <v>200</v>
      </c>
      <c r="AX40" s="15">
        <v>160</v>
      </c>
      <c r="AY40" s="15">
        <v>35</v>
      </c>
      <c r="AZ40" s="15" t="str">
        <f t="shared" si="9"/>
        <v>Tinggi</v>
      </c>
    </row>
    <row r="41" spans="1:53" x14ac:dyDescent="0.25">
      <c r="A41" s="14">
        <v>33</v>
      </c>
      <c r="B41" s="15" t="s">
        <v>99</v>
      </c>
      <c r="C41" s="46">
        <v>5</v>
      </c>
      <c r="D41" s="46">
        <v>4</v>
      </c>
      <c r="E41" s="46">
        <v>4</v>
      </c>
      <c r="F41" s="46">
        <v>4</v>
      </c>
      <c r="G41" s="46">
        <v>4</v>
      </c>
      <c r="H41" s="46">
        <v>5</v>
      </c>
      <c r="I41" s="47">
        <v>2</v>
      </c>
      <c r="J41" s="48">
        <v>4</v>
      </c>
      <c r="K41" s="46">
        <v>2</v>
      </c>
      <c r="L41" s="46">
        <v>4</v>
      </c>
      <c r="M41" s="46">
        <v>4</v>
      </c>
      <c r="N41" s="46">
        <v>4</v>
      </c>
      <c r="O41" s="46">
        <v>4</v>
      </c>
      <c r="P41" s="46">
        <v>4</v>
      </c>
      <c r="Q41" s="49">
        <v>4</v>
      </c>
      <c r="R41" s="14">
        <v>4</v>
      </c>
      <c r="S41" s="50">
        <v>2</v>
      </c>
      <c r="T41" s="50">
        <v>2</v>
      </c>
      <c r="U41" s="50">
        <v>4</v>
      </c>
      <c r="V41" s="14">
        <v>4</v>
      </c>
      <c r="W41" s="14">
        <v>2</v>
      </c>
      <c r="X41" s="50">
        <v>4</v>
      </c>
      <c r="Y41" s="14">
        <v>4</v>
      </c>
      <c r="Z41" s="14">
        <v>4</v>
      </c>
      <c r="AA41" s="50">
        <v>3</v>
      </c>
      <c r="AB41" s="14">
        <v>4</v>
      </c>
      <c r="AC41" s="14">
        <v>4</v>
      </c>
      <c r="AD41" s="50">
        <v>4</v>
      </c>
      <c r="AE41" s="46">
        <v>4</v>
      </c>
      <c r="AF41" s="46">
        <v>2</v>
      </c>
      <c r="AG41" s="46">
        <v>4</v>
      </c>
      <c r="AH41" s="46">
        <v>4</v>
      </c>
      <c r="AI41" s="46">
        <v>4</v>
      </c>
      <c r="AJ41" s="46">
        <v>3</v>
      </c>
      <c r="AK41" s="46">
        <v>4</v>
      </c>
      <c r="AL41" s="46">
        <v>4</v>
      </c>
      <c r="AM41" s="46">
        <v>4</v>
      </c>
      <c r="AN41" s="46">
        <v>4</v>
      </c>
      <c r="AO41" s="49">
        <v>3</v>
      </c>
      <c r="AP41" s="46">
        <v>4</v>
      </c>
      <c r="AQ41" s="15">
        <f t="shared" si="1"/>
        <v>147</v>
      </c>
      <c r="AR41" s="15">
        <f t="shared" si="2"/>
        <v>40</v>
      </c>
      <c r="AS41" s="15">
        <v>75</v>
      </c>
      <c r="AT41" s="15">
        <v>110</v>
      </c>
      <c r="AU41" s="15">
        <v>145</v>
      </c>
      <c r="AV41" s="15">
        <v>180</v>
      </c>
      <c r="AW41" s="15">
        <v>200</v>
      </c>
      <c r="AX41" s="15">
        <v>160</v>
      </c>
      <c r="AY41" s="15">
        <v>35</v>
      </c>
      <c r="AZ41" s="15" t="str">
        <f t="shared" si="9"/>
        <v>Tinggi</v>
      </c>
    </row>
    <row r="42" spans="1:53" x14ac:dyDescent="0.25">
      <c r="A42" s="14">
        <v>34</v>
      </c>
      <c r="B42" s="15" t="s">
        <v>100</v>
      </c>
      <c r="C42" s="46">
        <v>4</v>
      </c>
      <c r="D42" s="46">
        <v>4</v>
      </c>
      <c r="E42" s="46">
        <v>4</v>
      </c>
      <c r="F42" s="46">
        <v>3</v>
      </c>
      <c r="G42" s="46">
        <v>4</v>
      </c>
      <c r="H42" s="46">
        <v>4</v>
      </c>
      <c r="I42" s="47">
        <v>2</v>
      </c>
      <c r="J42" s="48">
        <v>3</v>
      </c>
      <c r="K42" s="46">
        <v>3</v>
      </c>
      <c r="L42" s="46">
        <v>5</v>
      </c>
      <c r="M42" s="46">
        <v>5</v>
      </c>
      <c r="N42" s="46">
        <v>5</v>
      </c>
      <c r="O42" s="46">
        <v>5</v>
      </c>
      <c r="P42" s="46">
        <v>5</v>
      </c>
      <c r="Q42" s="49">
        <v>5</v>
      </c>
      <c r="R42" s="14">
        <v>5</v>
      </c>
      <c r="S42" s="50">
        <v>4</v>
      </c>
      <c r="T42" s="50">
        <v>4</v>
      </c>
      <c r="U42" s="50">
        <v>5</v>
      </c>
      <c r="V42" s="14">
        <v>5</v>
      </c>
      <c r="W42" s="14">
        <v>3</v>
      </c>
      <c r="X42" s="50">
        <v>5</v>
      </c>
      <c r="Y42" s="14">
        <v>5</v>
      </c>
      <c r="Z42" s="14">
        <v>4</v>
      </c>
      <c r="AA42" s="50">
        <v>2</v>
      </c>
      <c r="AB42" s="14">
        <v>4</v>
      </c>
      <c r="AC42" s="14">
        <v>4</v>
      </c>
      <c r="AD42" s="50">
        <v>3</v>
      </c>
      <c r="AE42" s="46">
        <v>4</v>
      </c>
      <c r="AF42" s="46">
        <v>1</v>
      </c>
      <c r="AG42" s="46">
        <v>3</v>
      </c>
      <c r="AH42" s="46">
        <v>4</v>
      </c>
      <c r="AI42" s="46">
        <v>2</v>
      </c>
      <c r="AJ42" s="46">
        <v>4</v>
      </c>
      <c r="AK42" s="46">
        <v>4</v>
      </c>
      <c r="AL42" s="46">
        <v>4</v>
      </c>
      <c r="AM42" s="46">
        <v>4</v>
      </c>
      <c r="AN42" s="46">
        <v>4</v>
      </c>
      <c r="AO42" s="49">
        <v>5</v>
      </c>
      <c r="AP42" s="46">
        <v>3</v>
      </c>
      <c r="AQ42" s="15">
        <f t="shared" si="1"/>
        <v>156</v>
      </c>
      <c r="AR42" s="15">
        <f t="shared" si="2"/>
        <v>40</v>
      </c>
      <c r="AS42" s="15">
        <v>75</v>
      </c>
      <c r="AT42" s="15">
        <v>110</v>
      </c>
      <c r="AU42" s="15">
        <v>145</v>
      </c>
      <c r="AV42" s="15">
        <v>180</v>
      </c>
      <c r="AW42" s="15">
        <v>200</v>
      </c>
      <c r="AX42" s="15">
        <v>160</v>
      </c>
      <c r="AY42" s="15">
        <v>35</v>
      </c>
      <c r="AZ42" s="15" t="str">
        <f t="shared" si="9"/>
        <v>Tinggi</v>
      </c>
    </row>
    <row r="43" spans="1:53" x14ac:dyDescent="0.25">
      <c r="A43" s="14">
        <v>35</v>
      </c>
      <c r="B43" s="15" t="s">
        <v>101</v>
      </c>
      <c r="C43" s="46">
        <v>5</v>
      </c>
      <c r="D43" s="46">
        <v>5</v>
      </c>
      <c r="E43" s="46">
        <v>4</v>
      </c>
      <c r="F43" s="46">
        <v>3</v>
      </c>
      <c r="G43" s="46">
        <v>4</v>
      </c>
      <c r="H43" s="46">
        <v>5</v>
      </c>
      <c r="I43" s="47">
        <v>3</v>
      </c>
      <c r="J43" s="48">
        <v>3</v>
      </c>
      <c r="K43" s="46">
        <v>4</v>
      </c>
      <c r="L43" s="46">
        <v>5</v>
      </c>
      <c r="M43" s="46">
        <v>4</v>
      </c>
      <c r="N43" s="46">
        <v>5</v>
      </c>
      <c r="O43" s="46">
        <v>5</v>
      </c>
      <c r="P43" s="46">
        <v>5</v>
      </c>
      <c r="Q43" s="49">
        <v>4</v>
      </c>
      <c r="R43" s="14">
        <v>4</v>
      </c>
      <c r="S43" s="50">
        <v>3</v>
      </c>
      <c r="T43" s="50">
        <v>3</v>
      </c>
      <c r="U43" s="50">
        <v>5</v>
      </c>
      <c r="V43" s="14">
        <v>4</v>
      </c>
      <c r="W43" s="14">
        <v>4</v>
      </c>
      <c r="X43" s="50">
        <v>2</v>
      </c>
      <c r="Y43" s="14">
        <v>4</v>
      </c>
      <c r="Z43" s="14">
        <v>5</v>
      </c>
      <c r="AA43" s="50">
        <v>2</v>
      </c>
      <c r="AB43" s="14">
        <v>4</v>
      </c>
      <c r="AC43" s="14">
        <v>5</v>
      </c>
      <c r="AD43" s="50">
        <v>2</v>
      </c>
      <c r="AE43" s="46">
        <v>4</v>
      </c>
      <c r="AF43" s="46">
        <v>3</v>
      </c>
      <c r="AG43" s="46">
        <v>4</v>
      </c>
      <c r="AH43" s="46">
        <v>5</v>
      </c>
      <c r="AI43" s="46">
        <v>4</v>
      </c>
      <c r="AJ43" s="46">
        <v>3</v>
      </c>
      <c r="AK43" s="46">
        <v>4</v>
      </c>
      <c r="AL43" s="46">
        <v>5</v>
      </c>
      <c r="AM43" s="46">
        <v>3</v>
      </c>
      <c r="AN43" s="46">
        <v>4</v>
      </c>
      <c r="AO43" s="49">
        <v>5</v>
      </c>
      <c r="AP43" s="46">
        <v>4</v>
      </c>
      <c r="AQ43" s="15">
        <f t="shared" si="1"/>
        <v>159</v>
      </c>
      <c r="AR43" s="15">
        <f t="shared" si="2"/>
        <v>40</v>
      </c>
      <c r="AS43" s="15">
        <v>75</v>
      </c>
      <c r="AT43" s="15">
        <v>110</v>
      </c>
      <c r="AU43" s="15">
        <v>145</v>
      </c>
      <c r="AV43" s="15">
        <v>180</v>
      </c>
      <c r="AW43" s="15">
        <v>200</v>
      </c>
      <c r="AX43" s="15">
        <v>160</v>
      </c>
      <c r="AY43" s="15">
        <v>35</v>
      </c>
      <c r="AZ43" s="15" t="str">
        <f t="shared" si="9"/>
        <v>Tinggi</v>
      </c>
    </row>
    <row r="44" spans="1:53" s="56" customFormat="1" ht="30" customHeight="1" x14ac:dyDescent="0.25">
      <c r="A44" s="115" t="s">
        <v>83</v>
      </c>
      <c r="B44" s="117"/>
      <c r="C44" s="51">
        <f>SUM(C9:C43)</f>
        <v>158</v>
      </c>
      <c r="D44" s="51">
        <f t="shared" ref="D44:AQ44" si="11">SUM(D9:D43)</f>
        <v>149</v>
      </c>
      <c r="E44" s="51">
        <f t="shared" si="11"/>
        <v>143</v>
      </c>
      <c r="F44" s="51">
        <f t="shared" si="11"/>
        <v>121</v>
      </c>
      <c r="G44" s="51">
        <f t="shared" si="11"/>
        <v>135</v>
      </c>
      <c r="H44" s="51">
        <f t="shared" si="11"/>
        <v>159</v>
      </c>
      <c r="I44" s="52">
        <f t="shared" si="11"/>
        <v>88</v>
      </c>
      <c r="J44" s="53">
        <f t="shared" si="11"/>
        <v>120</v>
      </c>
      <c r="K44" s="51">
        <f t="shared" si="11"/>
        <v>125</v>
      </c>
      <c r="L44" s="51">
        <f t="shared" si="11"/>
        <v>155</v>
      </c>
      <c r="M44" s="51">
        <f t="shared" si="11"/>
        <v>139</v>
      </c>
      <c r="N44" s="51">
        <f t="shared" si="11"/>
        <v>158</v>
      </c>
      <c r="O44" s="51">
        <f t="shared" si="11"/>
        <v>154</v>
      </c>
      <c r="P44" s="51">
        <f t="shared" si="11"/>
        <v>155</v>
      </c>
      <c r="Q44" s="52">
        <f t="shared" si="11"/>
        <v>148</v>
      </c>
      <c r="R44" s="22">
        <f t="shared" si="11"/>
        <v>151</v>
      </c>
      <c r="S44" s="54">
        <f t="shared" si="11"/>
        <v>109</v>
      </c>
      <c r="T44" s="54">
        <f t="shared" si="11"/>
        <v>107</v>
      </c>
      <c r="U44" s="54">
        <f t="shared" si="11"/>
        <v>142</v>
      </c>
      <c r="V44" s="22">
        <f t="shared" si="11"/>
        <v>156</v>
      </c>
      <c r="W44" s="22">
        <f t="shared" si="11"/>
        <v>122</v>
      </c>
      <c r="X44" s="54">
        <f t="shared" si="11"/>
        <v>101</v>
      </c>
      <c r="Y44" s="22">
        <f t="shared" si="11"/>
        <v>146</v>
      </c>
      <c r="Z44" s="22">
        <f t="shared" si="11"/>
        <v>147</v>
      </c>
      <c r="AA44" s="54">
        <f t="shared" si="11"/>
        <v>100</v>
      </c>
      <c r="AB44" s="22">
        <f t="shared" si="11"/>
        <v>145</v>
      </c>
      <c r="AC44" s="22">
        <f t="shared" si="11"/>
        <v>148</v>
      </c>
      <c r="AD44" s="54">
        <f t="shared" si="11"/>
        <v>118</v>
      </c>
      <c r="AE44" s="22">
        <f t="shared" si="11"/>
        <v>136</v>
      </c>
      <c r="AF44" s="22">
        <f t="shared" si="11"/>
        <v>92</v>
      </c>
      <c r="AG44" s="22">
        <f t="shared" si="11"/>
        <v>128</v>
      </c>
      <c r="AH44" s="22">
        <f t="shared" si="11"/>
        <v>148</v>
      </c>
      <c r="AI44" s="22">
        <f t="shared" si="11"/>
        <v>113</v>
      </c>
      <c r="AJ44" s="22">
        <f t="shared" si="11"/>
        <v>136</v>
      </c>
      <c r="AK44" s="22">
        <f t="shared" si="11"/>
        <v>141</v>
      </c>
      <c r="AL44" s="22">
        <f t="shared" si="11"/>
        <v>144</v>
      </c>
      <c r="AM44" s="22">
        <f t="shared" si="11"/>
        <v>140</v>
      </c>
      <c r="AN44" s="22">
        <f t="shared" si="11"/>
        <v>148</v>
      </c>
      <c r="AO44" s="54">
        <f t="shared" si="11"/>
        <v>146</v>
      </c>
      <c r="AP44" s="22">
        <f t="shared" si="11"/>
        <v>118</v>
      </c>
      <c r="AQ44" s="22">
        <f t="shared" si="11"/>
        <v>5389</v>
      </c>
      <c r="AR44" s="22">
        <f>40*32*1</f>
        <v>1280</v>
      </c>
      <c r="AS44" s="20">
        <f t="shared" si="3"/>
        <v>2304</v>
      </c>
      <c r="AT44" s="20">
        <f t="shared" si="4"/>
        <v>3328</v>
      </c>
      <c r="AU44" s="20">
        <f t="shared" si="5"/>
        <v>4352</v>
      </c>
      <c r="AV44" s="20">
        <f t="shared" si="6"/>
        <v>5376</v>
      </c>
      <c r="AW44" s="22">
        <f>40*32*5</f>
        <v>6400</v>
      </c>
      <c r="AX44" s="20">
        <f t="shared" si="8"/>
        <v>5120</v>
      </c>
      <c r="AY44" s="20">
        <f t="shared" ref="AY44" si="12">AX44/5</f>
        <v>1024</v>
      </c>
      <c r="AZ44" s="20" t="str">
        <f>VLOOKUP(AQ44,$BB$15:$BD$19,2,TRUE)</f>
        <v>Sangat Tinggi</v>
      </c>
      <c r="BA44" s="55" t="s">
        <v>125</v>
      </c>
    </row>
  </sheetData>
  <mergeCells count="23">
    <mergeCell ref="A1:AQ1"/>
    <mergeCell ref="A2:AQ2"/>
    <mergeCell ref="A3:AQ3"/>
    <mergeCell ref="A4:AQ4"/>
    <mergeCell ref="A6:A8"/>
    <mergeCell ref="B6:B8"/>
    <mergeCell ref="C6:AP6"/>
    <mergeCell ref="AQ6:AQ8"/>
    <mergeCell ref="BB14:BD14"/>
    <mergeCell ref="A44:B44"/>
    <mergeCell ref="AX6:AX8"/>
    <mergeCell ref="AY6:AY8"/>
    <mergeCell ref="AZ6:AZ8"/>
    <mergeCell ref="BB6:BD6"/>
    <mergeCell ref="C7:Q7"/>
    <mergeCell ref="R7:AD7"/>
    <mergeCell ref="AE7:AP7"/>
    <mergeCell ref="AR6:AR8"/>
    <mergeCell ref="AS6:AS8"/>
    <mergeCell ref="AT6:AT8"/>
    <mergeCell ref="AU6:AU8"/>
    <mergeCell ref="AV6:AV8"/>
    <mergeCell ref="AW6:AW8"/>
  </mergeCells>
  <phoneticPr fontId="8"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9AB66-BB57-4768-B98B-B0A95A240D1D}">
  <dimension ref="A1:AZ50"/>
  <sheetViews>
    <sheetView topLeftCell="H1" workbookViewId="0">
      <selection activeCell="AA9" sqref="AA9"/>
    </sheetView>
  </sheetViews>
  <sheetFormatPr defaultRowHeight="15" x14ac:dyDescent="0.25"/>
  <cols>
    <col min="1" max="1" width="4.85546875" style="11" customWidth="1"/>
    <col min="2" max="2" width="7.85546875" style="11" customWidth="1"/>
    <col min="3" max="17" width="4" style="19" customWidth="1"/>
    <col min="18" max="24" width="7.5703125" style="11" customWidth="1"/>
    <col min="25" max="26" width="9.140625" style="11"/>
    <col min="27" max="27" width="11.5703125" style="11" bestFit="1" customWidth="1"/>
    <col min="28" max="29" width="9.140625" style="11"/>
    <col min="30" max="30" width="13.140625" style="11" bestFit="1" customWidth="1"/>
    <col min="31" max="16384" width="9.140625" style="11"/>
  </cols>
  <sheetData>
    <row r="1" spans="1:31" x14ac:dyDescent="0.25">
      <c r="A1" s="99" t="s">
        <v>126</v>
      </c>
      <c r="B1" s="99"/>
      <c r="C1" s="99"/>
      <c r="D1" s="99"/>
      <c r="E1" s="99"/>
      <c r="F1" s="99"/>
      <c r="G1" s="99"/>
      <c r="H1" s="99"/>
      <c r="I1" s="99"/>
      <c r="J1" s="99"/>
      <c r="K1" s="99"/>
      <c r="L1" s="99"/>
      <c r="M1" s="99"/>
      <c r="N1" s="99"/>
      <c r="O1" s="99"/>
      <c r="P1" s="99"/>
      <c r="Q1" s="99"/>
      <c r="R1" s="99"/>
      <c r="S1" s="99"/>
      <c r="T1" s="99"/>
      <c r="U1" s="99"/>
      <c r="V1" s="99"/>
      <c r="W1" s="99"/>
      <c r="X1" s="99"/>
      <c r="Y1" s="99"/>
      <c r="Z1" s="99"/>
      <c r="AA1" s="99"/>
    </row>
    <row r="2" spans="1:31" x14ac:dyDescent="0.25">
      <c r="A2" s="99" t="s">
        <v>103</v>
      </c>
      <c r="B2" s="99"/>
      <c r="C2" s="99"/>
      <c r="D2" s="99"/>
      <c r="E2" s="99"/>
      <c r="F2" s="99"/>
      <c r="G2" s="99"/>
      <c r="H2" s="99"/>
      <c r="I2" s="99"/>
      <c r="J2" s="99"/>
      <c r="K2" s="99"/>
      <c r="L2" s="99"/>
      <c r="M2" s="99"/>
      <c r="N2" s="99"/>
      <c r="O2" s="99"/>
      <c r="P2" s="99"/>
      <c r="Q2" s="99"/>
      <c r="R2" s="99"/>
      <c r="S2" s="99"/>
      <c r="T2" s="99"/>
      <c r="U2" s="99"/>
      <c r="V2" s="99"/>
      <c r="W2" s="99"/>
      <c r="X2" s="99"/>
      <c r="Y2" s="99"/>
      <c r="Z2" s="99"/>
      <c r="AA2" s="99"/>
    </row>
    <row r="3" spans="1:31" x14ac:dyDescent="0.25">
      <c r="A3" s="99" t="s">
        <v>104</v>
      </c>
      <c r="B3" s="99"/>
      <c r="C3" s="99"/>
      <c r="D3" s="99"/>
      <c r="E3" s="99"/>
      <c r="F3" s="99"/>
      <c r="G3" s="99"/>
      <c r="H3" s="99"/>
      <c r="I3" s="99"/>
      <c r="J3" s="99"/>
      <c r="K3" s="99"/>
      <c r="L3" s="99"/>
      <c r="M3" s="99"/>
      <c r="N3" s="99"/>
      <c r="O3" s="99"/>
      <c r="P3" s="99"/>
      <c r="Q3" s="99"/>
      <c r="R3" s="99"/>
      <c r="S3" s="99"/>
      <c r="T3" s="99"/>
      <c r="U3" s="99"/>
      <c r="V3" s="99"/>
      <c r="W3" s="99"/>
      <c r="X3" s="99"/>
      <c r="Y3" s="99"/>
      <c r="Z3" s="99"/>
      <c r="AA3" s="99"/>
    </row>
    <row r="4" spans="1:31" x14ac:dyDescent="0.25">
      <c r="A4" s="99" t="s">
        <v>105</v>
      </c>
      <c r="B4" s="99"/>
      <c r="C4" s="99"/>
      <c r="D4" s="99"/>
      <c r="E4" s="99"/>
      <c r="F4" s="99"/>
      <c r="G4" s="99"/>
      <c r="H4" s="99"/>
      <c r="I4" s="99"/>
      <c r="J4" s="99"/>
      <c r="K4" s="99"/>
      <c r="L4" s="99"/>
      <c r="M4" s="99"/>
      <c r="N4" s="99"/>
      <c r="O4" s="99"/>
      <c r="P4" s="99"/>
      <c r="Q4" s="99"/>
      <c r="R4" s="99"/>
      <c r="S4" s="99"/>
      <c r="T4" s="99"/>
      <c r="U4" s="99"/>
      <c r="V4" s="99"/>
      <c r="W4" s="99"/>
      <c r="X4" s="99"/>
      <c r="Y4" s="99"/>
      <c r="Z4" s="99"/>
      <c r="AA4" s="99"/>
    </row>
    <row r="6" spans="1:31" x14ac:dyDescent="0.25">
      <c r="A6" s="112" t="s">
        <v>40</v>
      </c>
      <c r="B6" s="112" t="s">
        <v>41</v>
      </c>
      <c r="C6" s="128" t="s">
        <v>106</v>
      </c>
      <c r="D6" s="128"/>
      <c r="E6" s="128"/>
      <c r="F6" s="128"/>
      <c r="G6" s="128"/>
      <c r="H6" s="128"/>
      <c r="I6" s="128"/>
      <c r="J6" s="128"/>
      <c r="K6" s="128"/>
      <c r="L6" s="128"/>
      <c r="M6" s="128"/>
      <c r="N6" s="128"/>
      <c r="O6" s="128"/>
      <c r="P6" s="128"/>
      <c r="Q6" s="128"/>
      <c r="R6" s="107" t="s">
        <v>107</v>
      </c>
      <c r="S6" s="107" t="s">
        <v>95</v>
      </c>
      <c r="T6" s="107" t="s">
        <v>108</v>
      </c>
      <c r="U6" s="107" t="s">
        <v>109</v>
      </c>
      <c r="V6" s="107" t="s">
        <v>110</v>
      </c>
      <c r="W6" s="107" t="s">
        <v>111</v>
      </c>
      <c r="X6" s="107" t="s">
        <v>112</v>
      </c>
      <c r="Y6" s="107" t="s">
        <v>113</v>
      </c>
      <c r="Z6" s="107" t="s">
        <v>114</v>
      </c>
      <c r="AA6" s="107" t="s">
        <v>87</v>
      </c>
      <c r="AC6" s="93" t="s">
        <v>115</v>
      </c>
      <c r="AD6" s="93"/>
      <c r="AE6" s="93"/>
    </row>
    <row r="7" spans="1:31" x14ac:dyDescent="0.25">
      <c r="A7" s="112"/>
      <c r="B7" s="112"/>
      <c r="C7" s="128" t="s">
        <v>116</v>
      </c>
      <c r="D7" s="128"/>
      <c r="E7" s="128"/>
      <c r="F7" s="128"/>
      <c r="G7" s="128"/>
      <c r="H7" s="128"/>
      <c r="I7" s="128"/>
      <c r="J7" s="128"/>
      <c r="K7" s="128"/>
      <c r="L7" s="128"/>
      <c r="M7" s="128"/>
      <c r="N7" s="128"/>
      <c r="O7" s="128"/>
      <c r="P7" s="128"/>
      <c r="Q7" s="128"/>
      <c r="R7" s="107"/>
      <c r="S7" s="107"/>
      <c r="T7" s="107"/>
      <c r="U7" s="107"/>
      <c r="V7" s="107"/>
      <c r="W7" s="107"/>
      <c r="X7" s="107"/>
      <c r="Y7" s="107"/>
      <c r="Z7" s="107"/>
      <c r="AA7" s="107"/>
      <c r="AC7" s="27">
        <f>S9</f>
        <v>15</v>
      </c>
      <c r="AD7" s="27" t="s">
        <v>119</v>
      </c>
      <c r="AE7" s="27">
        <f>AC8-1</f>
        <v>26</v>
      </c>
    </row>
    <row r="8" spans="1:31" ht="15.75" thickBot="1" x14ac:dyDescent="0.3">
      <c r="A8" s="113"/>
      <c r="B8" s="113"/>
      <c r="C8" s="38">
        <v>1</v>
      </c>
      <c r="D8" s="38">
        <v>2</v>
      </c>
      <c r="E8" s="38">
        <v>3</v>
      </c>
      <c r="F8" s="39">
        <v>4</v>
      </c>
      <c r="G8" s="38">
        <v>5</v>
      </c>
      <c r="H8" s="38">
        <v>6</v>
      </c>
      <c r="I8" s="40">
        <v>7</v>
      </c>
      <c r="J8" s="39">
        <v>8</v>
      </c>
      <c r="K8" s="38">
        <v>9</v>
      </c>
      <c r="L8" s="38">
        <v>10</v>
      </c>
      <c r="M8" s="38">
        <v>11</v>
      </c>
      <c r="N8" s="38">
        <v>12</v>
      </c>
      <c r="O8" s="38">
        <v>13</v>
      </c>
      <c r="P8" s="38">
        <v>14</v>
      </c>
      <c r="Q8" s="40">
        <v>15</v>
      </c>
      <c r="R8" s="108"/>
      <c r="S8" s="108"/>
      <c r="T8" s="108"/>
      <c r="U8" s="108"/>
      <c r="V8" s="108"/>
      <c r="W8" s="108"/>
      <c r="X8" s="108"/>
      <c r="Y8" s="108"/>
      <c r="Z8" s="108"/>
      <c r="AA8" s="108"/>
      <c r="AC8" s="27">
        <f>T9</f>
        <v>27</v>
      </c>
      <c r="AD8" s="27" t="s">
        <v>120</v>
      </c>
      <c r="AE8" s="27">
        <f t="shared" ref="AE8:AE10" si="0">AC9-1</f>
        <v>38</v>
      </c>
    </row>
    <row r="9" spans="1:31" ht="15.75" thickTop="1" x14ac:dyDescent="0.25">
      <c r="A9" s="15">
        <v>1</v>
      </c>
      <c r="B9" s="15" t="s">
        <v>56</v>
      </c>
      <c r="C9" s="41">
        <v>4</v>
      </c>
      <c r="D9" s="41">
        <v>4</v>
      </c>
      <c r="E9" s="41">
        <v>4</v>
      </c>
      <c r="F9" s="41">
        <v>3</v>
      </c>
      <c r="G9" s="41">
        <v>4</v>
      </c>
      <c r="H9" s="41">
        <v>5</v>
      </c>
      <c r="I9" s="42">
        <v>2</v>
      </c>
      <c r="J9" s="43">
        <v>3</v>
      </c>
      <c r="K9" s="41">
        <v>3</v>
      </c>
      <c r="L9" s="41">
        <v>5</v>
      </c>
      <c r="M9" s="41">
        <v>4</v>
      </c>
      <c r="N9" s="41">
        <v>4</v>
      </c>
      <c r="O9" s="41">
        <v>5</v>
      </c>
      <c r="P9" s="41">
        <v>4</v>
      </c>
      <c r="Q9" s="44">
        <v>4</v>
      </c>
      <c r="R9" s="15">
        <f t="shared" ref="R9:R43" si="1">SUM(C9:Q9)</f>
        <v>58</v>
      </c>
      <c r="S9" s="15">
        <f>15*1*1</f>
        <v>15</v>
      </c>
      <c r="T9" s="15">
        <f>S9+Z9</f>
        <v>27</v>
      </c>
      <c r="U9" s="15">
        <f>S9+(2*Z9)</f>
        <v>39</v>
      </c>
      <c r="V9" s="15">
        <f>S9+(3*Z9)</f>
        <v>51</v>
      </c>
      <c r="W9" s="15">
        <f>S9+(4*Z9)</f>
        <v>63</v>
      </c>
      <c r="X9" s="15">
        <f>15*1*5</f>
        <v>75</v>
      </c>
      <c r="Y9" s="15">
        <f>X9-S9</f>
        <v>60</v>
      </c>
      <c r="Z9" s="15">
        <f>Y9/5</f>
        <v>12</v>
      </c>
      <c r="AA9" s="15" t="str">
        <f>VLOOKUP(R9,$AC$7:$AE$11,2,TRUE)</f>
        <v>Tinggi</v>
      </c>
      <c r="AC9" s="27">
        <f>U9</f>
        <v>39</v>
      </c>
      <c r="AD9" s="27" t="s">
        <v>121</v>
      </c>
      <c r="AE9" s="27">
        <f t="shared" si="0"/>
        <v>50</v>
      </c>
    </row>
    <row r="10" spans="1:31" x14ac:dyDescent="0.25">
      <c r="A10" s="14">
        <v>2</v>
      </c>
      <c r="B10" s="15" t="s">
        <v>73</v>
      </c>
      <c r="C10" s="46">
        <v>5</v>
      </c>
      <c r="D10" s="46">
        <v>4</v>
      </c>
      <c r="E10" s="46">
        <v>4</v>
      </c>
      <c r="F10" s="46">
        <v>3</v>
      </c>
      <c r="G10" s="46">
        <v>4</v>
      </c>
      <c r="H10" s="46">
        <v>4</v>
      </c>
      <c r="I10" s="47">
        <v>3</v>
      </c>
      <c r="J10" s="48">
        <v>3</v>
      </c>
      <c r="K10" s="46">
        <v>3</v>
      </c>
      <c r="L10" s="46">
        <v>4</v>
      </c>
      <c r="M10" s="46">
        <v>3</v>
      </c>
      <c r="N10" s="46">
        <v>4</v>
      </c>
      <c r="O10" s="46">
        <v>4</v>
      </c>
      <c r="P10" s="46">
        <v>4</v>
      </c>
      <c r="Q10" s="49">
        <v>3</v>
      </c>
      <c r="R10" s="15">
        <f t="shared" si="1"/>
        <v>55</v>
      </c>
      <c r="S10" s="15">
        <f t="shared" ref="S10:S43" si="2">15*1*1</f>
        <v>15</v>
      </c>
      <c r="T10" s="15">
        <f t="shared" ref="T10:T44" si="3">S10+Z10</f>
        <v>27</v>
      </c>
      <c r="U10" s="15">
        <f t="shared" ref="U10:U44" si="4">S10+(2*Z10)</f>
        <v>39</v>
      </c>
      <c r="V10" s="15">
        <f t="shared" ref="V10:V44" si="5">S10+(3*Z10)</f>
        <v>51</v>
      </c>
      <c r="W10" s="15">
        <f t="shared" ref="W10:W44" si="6">S10+(4*Z10)</f>
        <v>63</v>
      </c>
      <c r="X10" s="15">
        <f t="shared" ref="X10:X43" si="7">15*1*5</f>
        <v>75</v>
      </c>
      <c r="Y10" s="15">
        <f t="shared" ref="Y10:Y44" si="8">X10-S10</f>
        <v>60</v>
      </c>
      <c r="Z10" s="15">
        <f t="shared" ref="Z10:Z44" si="9">Y10/5</f>
        <v>12</v>
      </c>
      <c r="AA10" s="15" t="str">
        <f t="shared" ref="AA10:AA43" si="10">VLOOKUP(R10,$AC$7:$AE$11,2,TRUE)</f>
        <v>Tinggi</v>
      </c>
      <c r="AC10" s="27">
        <f>V9</f>
        <v>51</v>
      </c>
      <c r="AD10" s="27" t="s">
        <v>122</v>
      </c>
      <c r="AE10" s="27">
        <f t="shared" si="0"/>
        <v>62</v>
      </c>
    </row>
    <row r="11" spans="1:31" x14ac:dyDescent="0.25">
      <c r="A11" s="14">
        <v>3</v>
      </c>
      <c r="B11" s="15" t="s">
        <v>74</v>
      </c>
      <c r="C11" s="46">
        <v>4</v>
      </c>
      <c r="D11" s="46">
        <v>5</v>
      </c>
      <c r="E11" s="46">
        <v>4</v>
      </c>
      <c r="F11" s="46">
        <v>2</v>
      </c>
      <c r="G11" s="46">
        <v>5</v>
      </c>
      <c r="H11" s="46">
        <v>5</v>
      </c>
      <c r="I11" s="47">
        <v>2</v>
      </c>
      <c r="J11" s="48">
        <v>4</v>
      </c>
      <c r="K11" s="46">
        <v>4</v>
      </c>
      <c r="L11" s="46">
        <v>5</v>
      </c>
      <c r="M11" s="46">
        <v>4</v>
      </c>
      <c r="N11" s="46">
        <v>5</v>
      </c>
      <c r="O11" s="46">
        <v>4</v>
      </c>
      <c r="P11" s="46">
        <v>3</v>
      </c>
      <c r="Q11" s="49">
        <v>4</v>
      </c>
      <c r="R11" s="15">
        <f t="shared" si="1"/>
        <v>60</v>
      </c>
      <c r="S11" s="15">
        <f t="shared" si="2"/>
        <v>15</v>
      </c>
      <c r="T11" s="15">
        <f t="shared" si="3"/>
        <v>27</v>
      </c>
      <c r="U11" s="15">
        <f t="shared" si="4"/>
        <v>39</v>
      </c>
      <c r="V11" s="15">
        <f t="shared" si="5"/>
        <v>51</v>
      </c>
      <c r="W11" s="15">
        <f t="shared" si="6"/>
        <v>63</v>
      </c>
      <c r="X11" s="15">
        <f t="shared" si="7"/>
        <v>75</v>
      </c>
      <c r="Y11" s="15">
        <f t="shared" si="8"/>
        <v>60</v>
      </c>
      <c r="Z11" s="15">
        <f t="shared" si="9"/>
        <v>12</v>
      </c>
      <c r="AA11" s="15" t="str">
        <f t="shared" si="10"/>
        <v>Tinggi</v>
      </c>
      <c r="AC11" s="27">
        <f>W9</f>
        <v>63</v>
      </c>
      <c r="AD11" s="27" t="s">
        <v>123</v>
      </c>
      <c r="AE11" s="27">
        <f>X9</f>
        <v>75</v>
      </c>
    </row>
    <row r="12" spans="1:31" x14ac:dyDescent="0.25">
      <c r="A12" s="14">
        <v>4</v>
      </c>
      <c r="B12" s="15" t="s">
        <v>63</v>
      </c>
      <c r="C12" s="46">
        <v>4</v>
      </c>
      <c r="D12" s="46">
        <v>4</v>
      </c>
      <c r="E12" s="46">
        <v>3</v>
      </c>
      <c r="F12" s="46">
        <v>4</v>
      </c>
      <c r="G12" s="46">
        <v>3</v>
      </c>
      <c r="H12" s="46">
        <v>4</v>
      </c>
      <c r="I12" s="47">
        <v>3</v>
      </c>
      <c r="J12" s="48">
        <v>4</v>
      </c>
      <c r="K12" s="46">
        <v>2</v>
      </c>
      <c r="L12" s="46">
        <v>5</v>
      </c>
      <c r="M12" s="46">
        <v>3</v>
      </c>
      <c r="N12" s="46">
        <v>5</v>
      </c>
      <c r="O12" s="46">
        <v>4</v>
      </c>
      <c r="P12" s="46">
        <v>5</v>
      </c>
      <c r="Q12" s="49">
        <v>5</v>
      </c>
      <c r="R12" s="15">
        <f t="shared" si="1"/>
        <v>58</v>
      </c>
      <c r="S12" s="15">
        <f t="shared" si="2"/>
        <v>15</v>
      </c>
      <c r="T12" s="15">
        <f t="shared" si="3"/>
        <v>27</v>
      </c>
      <c r="U12" s="15">
        <f t="shared" si="4"/>
        <v>39</v>
      </c>
      <c r="V12" s="15">
        <f t="shared" si="5"/>
        <v>51</v>
      </c>
      <c r="W12" s="15">
        <f t="shared" si="6"/>
        <v>63</v>
      </c>
      <c r="X12" s="15">
        <f t="shared" si="7"/>
        <v>75</v>
      </c>
      <c r="Y12" s="15">
        <f t="shared" si="8"/>
        <v>60</v>
      </c>
      <c r="Z12" s="15">
        <f t="shared" si="9"/>
        <v>12</v>
      </c>
      <c r="AA12" s="15" t="str">
        <f t="shared" si="10"/>
        <v>Tinggi</v>
      </c>
    </row>
    <row r="13" spans="1:31" x14ac:dyDescent="0.25">
      <c r="A13" s="14">
        <v>5</v>
      </c>
      <c r="B13" s="15" t="s">
        <v>71</v>
      </c>
      <c r="C13" s="46">
        <v>4</v>
      </c>
      <c r="D13" s="46">
        <v>4</v>
      </c>
      <c r="E13" s="46">
        <v>4</v>
      </c>
      <c r="F13" s="46">
        <v>3</v>
      </c>
      <c r="G13" s="46">
        <v>4</v>
      </c>
      <c r="H13" s="46">
        <v>4</v>
      </c>
      <c r="I13" s="47">
        <v>2</v>
      </c>
      <c r="J13" s="48">
        <v>4</v>
      </c>
      <c r="K13" s="46">
        <v>4</v>
      </c>
      <c r="L13" s="46">
        <v>4</v>
      </c>
      <c r="M13" s="46">
        <v>4</v>
      </c>
      <c r="N13" s="46">
        <v>4</v>
      </c>
      <c r="O13" s="46">
        <v>4</v>
      </c>
      <c r="P13" s="46">
        <v>4</v>
      </c>
      <c r="Q13" s="49">
        <v>3</v>
      </c>
      <c r="R13" s="15">
        <f t="shared" si="1"/>
        <v>56</v>
      </c>
      <c r="S13" s="15">
        <f t="shared" si="2"/>
        <v>15</v>
      </c>
      <c r="T13" s="15">
        <f t="shared" si="3"/>
        <v>27</v>
      </c>
      <c r="U13" s="15">
        <f t="shared" si="4"/>
        <v>39</v>
      </c>
      <c r="V13" s="15">
        <f t="shared" si="5"/>
        <v>51</v>
      </c>
      <c r="W13" s="15">
        <f t="shared" si="6"/>
        <v>63</v>
      </c>
      <c r="X13" s="15">
        <f t="shared" si="7"/>
        <v>75</v>
      </c>
      <c r="Y13" s="15">
        <f t="shared" si="8"/>
        <v>60</v>
      </c>
      <c r="Z13" s="15">
        <f t="shared" si="9"/>
        <v>12</v>
      </c>
      <c r="AA13" s="15" t="str">
        <f t="shared" si="10"/>
        <v>Tinggi</v>
      </c>
    </row>
    <row r="14" spans="1:31" x14ac:dyDescent="0.25">
      <c r="A14" s="14">
        <v>6</v>
      </c>
      <c r="B14" s="15" t="s">
        <v>49</v>
      </c>
      <c r="C14" s="46">
        <v>5</v>
      </c>
      <c r="D14" s="46">
        <v>5</v>
      </c>
      <c r="E14" s="46">
        <v>4</v>
      </c>
      <c r="F14" s="46">
        <v>4</v>
      </c>
      <c r="G14" s="46">
        <v>4</v>
      </c>
      <c r="H14" s="46">
        <v>5</v>
      </c>
      <c r="I14" s="47">
        <v>4</v>
      </c>
      <c r="J14" s="48">
        <v>4</v>
      </c>
      <c r="K14" s="46">
        <v>5</v>
      </c>
      <c r="L14" s="46">
        <v>5</v>
      </c>
      <c r="M14" s="46">
        <v>4</v>
      </c>
      <c r="N14" s="46">
        <v>5</v>
      </c>
      <c r="O14" s="46">
        <v>5</v>
      </c>
      <c r="P14" s="46">
        <v>5</v>
      </c>
      <c r="Q14" s="49">
        <v>5</v>
      </c>
      <c r="R14" s="15">
        <f t="shared" si="1"/>
        <v>69</v>
      </c>
      <c r="S14" s="15">
        <f t="shared" si="2"/>
        <v>15</v>
      </c>
      <c r="T14" s="15">
        <f t="shared" si="3"/>
        <v>27</v>
      </c>
      <c r="U14" s="15">
        <f t="shared" si="4"/>
        <v>39</v>
      </c>
      <c r="V14" s="15">
        <f t="shared" si="5"/>
        <v>51</v>
      </c>
      <c r="W14" s="15">
        <f t="shared" si="6"/>
        <v>63</v>
      </c>
      <c r="X14" s="15">
        <f t="shared" si="7"/>
        <v>75</v>
      </c>
      <c r="Y14" s="15">
        <f t="shared" si="8"/>
        <v>60</v>
      </c>
      <c r="Z14" s="15">
        <f t="shared" si="9"/>
        <v>12</v>
      </c>
      <c r="AA14" s="15" t="str">
        <f t="shared" si="10"/>
        <v>Sangat Tinggi</v>
      </c>
      <c r="AC14" s="93" t="s">
        <v>124</v>
      </c>
      <c r="AD14" s="93"/>
      <c r="AE14" s="93"/>
    </row>
    <row r="15" spans="1:31" x14ac:dyDescent="0.25">
      <c r="A15" s="14">
        <v>7</v>
      </c>
      <c r="B15" s="15" t="s">
        <v>70</v>
      </c>
      <c r="C15" s="46">
        <v>4</v>
      </c>
      <c r="D15" s="46">
        <v>5</v>
      </c>
      <c r="E15" s="46">
        <v>4</v>
      </c>
      <c r="F15" s="46">
        <v>3</v>
      </c>
      <c r="G15" s="46">
        <v>4</v>
      </c>
      <c r="H15" s="46">
        <v>5</v>
      </c>
      <c r="I15" s="47">
        <v>3</v>
      </c>
      <c r="J15" s="48">
        <v>4</v>
      </c>
      <c r="K15" s="46">
        <v>4</v>
      </c>
      <c r="L15" s="46">
        <v>5</v>
      </c>
      <c r="M15" s="46">
        <v>4</v>
      </c>
      <c r="N15" s="46">
        <v>5</v>
      </c>
      <c r="O15" s="46">
        <v>4</v>
      </c>
      <c r="P15" s="46">
        <v>5</v>
      </c>
      <c r="Q15" s="49">
        <v>5</v>
      </c>
      <c r="R15" s="15">
        <f t="shared" si="1"/>
        <v>64</v>
      </c>
      <c r="S15" s="15">
        <f t="shared" si="2"/>
        <v>15</v>
      </c>
      <c r="T15" s="15">
        <f t="shared" si="3"/>
        <v>27</v>
      </c>
      <c r="U15" s="15">
        <f t="shared" si="4"/>
        <v>39</v>
      </c>
      <c r="V15" s="15">
        <f t="shared" si="5"/>
        <v>51</v>
      </c>
      <c r="W15" s="15">
        <f t="shared" si="6"/>
        <v>63</v>
      </c>
      <c r="X15" s="15">
        <f t="shared" si="7"/>
        <v>75</v>
      </c>
      <c r="Y15" s="15">
        <f t="shared" si="8"/>
        <v>60</v>
      </c>
      <c r="Z15" s="15">
        <f t="shared" si="9"/>
        <v>12</v>
      </c>
      <c r="AA15" s="15" t="str">
        <f t="shared" si="10"/>
        <v>Sangat Tinggi</v>
      </c>
      <c r="AC15" s="27">
        <f>S44</f>
        <v>480</v>
      </c>
      <c r="AD15" s="27" t="s">
        <v>119</v>
      </c>
      <c r="AE15" s="27">
        <f>AC16-1</f>
        <v>863</v>
      </c>
    </row>
    <row r="16" spans="1:31" x14ac:dyDescent="0.25">
      <c r="A16" s="14">
        <v>8</v>
      </c>
      <c r="B16" s="15" t="s">
        <v>79</v>
      </c>
      <c r="C16" s="46">
        <v>5</v>
      </c>
      <c r="D16" s="46">
        <v>5</v>
      </c>
      <c r="E16" s="46">
        <v>4</v>
      </c>
      <c r="F16" s="46">
        <v>3</v>
      </c>
      <c r="G16" s="46">
        <v>5</v>
      </c>
      <c r="H16" s="46">
        <v>4</v>
      </c>
      <c r="I16" s="47">
        <v>2</v>
      </c>
      <c r="J16" s="48">
        <v>3</v>
      </c>
      <c r="K16" s="46">
        <v>4</v>
      </c>
      <c r="L16" s="46">
        <v>5</v>
      </c>
      <c r="M16" s="46">
        <v>5</v>
      </c>
      <c r="N16" s="46">
        <v>5</v>
      </c>
      <c r="O16" s="46">
        <v>5</v>
      </c>
      <c r="P16" s="46">
        <v>5</v>
      </c>
      <c r="Q16" s="49">
        <v>5</v>
      </c>
      <c r="R16" s="15">
        <f t="shared" si="1"/>
        <v>65</v>
      </c>
      <c r="S16" s="15">
        <f t="shared" si="2"/>
        <v>15</v>
      </c>
      <c r="T16" s="15">
        <f t="shared" si="3"/>
        <v>27</v>
      </c>
      <c r="U16" s="15">
        <f t="shared" si="4"/>
        <v>39</v>
      </c>
      <c r="V16" s="15">
        <f t="shared" si="5"/>
        <v>51</v>
      </c>
      <c r="W16" s="15">
        <f t="shared" si="6"/>
        <v>63</v>
      </c>
      <c r="X16" s="15">
        <f t="shared" si="7"/>
        <v>75</v>
      </c>
      <c r="Y16" s="15">
        <f t="shared" si="8"/>
        <v>60</v>
      </c>
      <c r="Z16" s="15">
        <f t="shared" si="9"/>
        <v>12</v>
      </c>
      <c r="AA16" s="15" t="str">
        <f t="shared" si="10"/>
        <v>Sangat Tinggi</v>
      </c>
      <c r="AC16" s="27">
        <f>T44</f>
        <v>864</v>
      </c>
      <c r="AD16" s="27" t="s">
        <v>120</v>
      </c>
      <c r="AE16" s="27">
        <f t="shared" ref="AE16:AE18" si="11">AC17-1</f>
        <v>1247</v>
      </c>
    </row>
    <row r="17" spans="1:31" x14ac:dyDescent="0.25">
      <c r="A17" s="14">
        <v>9</v>
      </c>
      <c r="B17" s="15" t="s">
        <v>75</v>
      </c>
      <c r="C17" s="46">
        <v>4</v>
      </c>
      <c r="D17" s="46">
        <v>5</v>
      </c>
      <c r="E17" s="46">
        <v>4</v>
      </c>
      <c r="F17" s="46">
        <v>4</v>
      </c>
      <c r="G17" s="46">
        <v>3</v>
      </c>
      <c r="H17" s="46">
        <v>5</v>
      </c>
      <c r="I17" s="47">
        <v>2</v>
      </c>
      <c r="J17" s="48">
        <v>4</v>
      </c>
      <c r="K17" s="46">
        <v>5</v>
      </c>
      <c r="L17" s="46">
        <v>3</v>
      </c>
      <c r="M17" s="46">
        <v>4</v>
      </c>
      <c r="N17" s="46">
        <v>5</v>
      </c>
      <c r="O17" s="46">
        <v>4</v>
      </c>
      <c r="P17" s="46">
        <v>4</v>
      </c>
      <c r="Q17" s="49">
        <v>4</v>
      </c>
      <c r="R17" s="15">
        <f t="shared" si="1"/>
        <v>60</v>
      </c>
      <c r="S17" s="15">
        <f t="shared" si="2"/>
        <v>15</v>
      </c>
      <c r="T17" s="15">
        <f t="shared" si="3"/>
        <v>27</v>
      </c>
      <c r="U17" s="15">
        <f t="shared" si="4"/>
        <v>39</v>
      </c>
      <c r="V17" s="15">
        <f t="shared" si="5"/>
        <v>51</v>
      </c>
      <c r="W17" s="15">
        <f t="shared" si="6"/>
        <v>63</v>
      </c>
      <c r="X17" s="15">
        <f t="shared" si="7"/>
        <v>75</v>
      </c>
      <c r="Y17" s="15">
        <f t="shared" si="8"/>
        <v>60</v>
      </c>
      <c r="Z17" s="15">
        <f t="shared" si="9"/>
        <v>12</v>
      </c>
      <c r="AA17" s="15" t="str">
        <f t="shared" si="10"/>
        <v>Tinggi</v>
      </c>
      <c r="AC17" s="27">
        <f>U44</f>
        <v>1248</v>
      </c>
      <c r="AD17" s="27" t="s">
        <v>121</v>
      </c>
      <c r="AE17" s="27">
        <f t="shared" si="11"/>
        <v>1631</v>
      </c>
    </row>
    <row r="18" spans="1:31" x14ac:dyDescent="0.25">
      <c r="A18" s="14">
        <v>10</v>
      </c>
      <c r="B18" s="15" t="s">
        <v>64</v>
      </c>
      <c r="C18" s="46">
        <v>5</v>
      </c>
      <c r="D18" s="46">
        <v>4</v>
      </c>
      <c r="E18" s="46">
        <v>4</v>
      </c>
      <c r="F18" s="46">
        <v>3</v>
      </c>
      <c r="G18" s="46">
        <v>4</v>
      </c>
      <c r="H18" s="46">
        <v>5</v>
      </c>
      <c r="I18" s="47">
        <v>2</v>
      </c>
      <c r="J18" s="48">
        <v>3</v>
      </c>
      <c r="K18" s="46">
        <v>3</v>
      </c>
      <c r="L18" s="46">
        <v>5</v>
      </c>
      <c r="M18" s="46">
        <v>5</v>
      </c>
      <c r="N18" s="46">
        <v>5</v>
      </c>
      <c r="O18" s="46">
        <v>5</v>
      </c>
      <c r="P18" s="46">
        <v>5</v>
      </c>
      <c r="Q18" s="49">
        <v>5</v>
      </c>
      <c r="R18" s="15">
        <f t="shared" si="1"/>
        <v>63</v>
      </c>
      <c r="S18" s="15">
        <f t="shared" si="2"/>
        <v>15</v>
      </c>
      <c r="T18" s="15">
        <f t="shared" si="3"/>
        <v>27</v>
      </c>
      <c r="U18" s="15">
        <f t="shared" si="4"/>
        <v>39</v>
      </c>
      <c r="V18" s="15">
        <f t="shared" si="5"/>
        <v>51</v>
      </c>
      <c r="W18" s="15">
        <f t="shared" si="6"/>
        <v>63</v>
      </c>
      <c r="X18" s="15">
        <f t="shared" si="7"/>
        <v>75</v>
      </c>
      <c r="Y18" s="15">
        <f t="shared" si="8"/>
        <v>60</v>
      </c>
      <c r="Z18" s="15">
        <f t="shared" si="9"/>
        <v>12</v>
      </c>
      <c r="AA18" s="15" t="str">
        <f t="shared" si="10"/>
        <v>Sangat Tinggi</v>
      </c>
      <c r="AC18" s="27">
        <f>V44</f>
        <v>1632</v>
      </c>
      <c r="AD18" s="27" t="s">
        <v>122</v>
      </c>
      <c r="AE18" s="27">
        <f t="shared" si="11"/>
        <v>2015</v>
      </c>
    </row>
    <row r="19" spans="1:31" x14ac:dyDescent="0.25">
      <c r="A19" s="14">
        <v>11</v>
      </c>
      <c r="B19" s="15" t="s">
        <v>50</v>
      </c>
      <c r="C19" s="46">
        <v>4</v>
      </c>
      <c r="D19" s="46">
        <v>5</v>
      </c>
      <c r="E19" s="46">
        <v>5</v>
      </c>
      <c r="F19" s="46">
        <v>3</v>
      </c>
      <c r="G19" s="46">
        <v>5</v>
      </c>
      <c r="H19" s="46">
        <v>5</v>
      </c>
      <c r="I19" s="47">
        <v>3</v>
      </c>
      <c r="J19" s="48">
        <v>4</v>
      </c>
      <c r="K19" s="46">
        <v>4</v>
      </c>
      <c r="L19" s="46">
        <v>5</v>
      </c>
      <c r="M19" s="46">
        <v>5</v>
      </c>
      <c r="N19" s="46">
        <v>5</v>
      </c>
      <c r="O19" s="46">
        <v>5</v>
      </c>
      <c r="P19" s="46">
        <v>5</v>
      </c>
      <c r="Q19" s="49">
        <v>5</v>
      </c>
      <c r="R19" s="15">
        <f t="shared" si="1"/>
        <v>68</v>
      </c>
      <c r="S19" s="15">
        <f t="shared" si="2"/>
        <v>15</v>
      </c>
      <c r="T19" s="15">
        <f t="shared" si="3"/>
        <v>27</v>
      </c>
      <c r="U19" s="15">
        <f t="shared" si="4"/>
        <v>39</v>
      </c>
      <c r="V19" s="15">
        <f t="shared" si="5"/>
        <v>51</v>
      </c>
      <c r="W19" s="15">
        <f t="shared" si="6"/>
        <v>63</v>
      </c>
      <c r="X19" s="15">
        <f t="shared" si="7"/>
        <v>75</v>
      </c>
      <c r="Y19" s="15">
        <f t="shared" si="8"/>
        <v>60</v>
      </c>
      <c r="Z19" s="15">
        <f t="shared" si="9"/>
        <v>12</v>
      </c>
      <c r="AA19" s="15" t="str">
        <f t="shared" si="10"/>
        <v>Sangat Tinggi</v>
      </c>
      <c r="AC19" s="27">
        <f>W44</f>
        <v>2016</v>
      </c>
      <c r="AD19" s="27" t="s">
        <v>123</v>
      </c>
      <c r="AE19" s="27">
        <f>X44</f>
        <v>2400</v>
      </c>
    </row>
    <row r="20" spans="1:31" x14ac:dyDescent="0.25">
      <c r="A20" s="14">
        <v>12</v>
      </c>
      <c r="B20" s="15" t="s">
        <v>78</v>
      </c>
      <c r="C20" s="46">
        <v>5</v>
      </c>
      <c r="D20" s="46">
        <v>5</v>
      </c>
      <c r="E20" s="46">
        <v>4</v>
      </c>
      <c r="F20" s="46">
        <v>4</v>
      </c>
      <c r="G20" s="46">
        <v>3</v>
      </c>
      <c r="H20" s="46">
        <v>4</v>
      </c>
      <c r="I20" s="47">
        <v>4</v>
      </c>
      <c r="J20" s="48">
        <v>4</v>
      </c>
      <c r="K20" s="46">
        <v>5</v>
      </c>
      <c r="L20" s="46">
        <v>5</v>
      </c>
      <c r="M20" s="46">
        <v>4</v>
      </c>
      <c r="N20" s="46">
        <v>5</v>
      </c>
      <c r="O20" s="46">
        <v>5</v>
      </c>
      <c r="P20" s="46">
        <v>5</v>
      </c>
      <c r="Q20" s="49">
        <v>5</v>
      </c>
      <c r="R20" s="15">
        <f t="shared" si="1"/>
        <v>67</v>
      </c>
      <c r="S20" s="15">
        <f t="shared" si="2"/>
        <v>15</v>
      </c>
      <c r="T20" s="15">
        <f t="shared" si="3"/>
        <v>27</v>
      </c>
      <c r="U20" s="15">
        <f t="shared" si="4"/>
        <v>39</v>
      </c>
      <c r="V20" s="15">
        <f t="shared" si="5"/>
        <v>51</v>
      </c>
      <c r="W20" s="15">
        <f t="shared" si="6"/>
        <v>63</v>
      </c>
      <c r="X20" s="15">
        <f t="shared" si="7"/>
        <v>75</v>
      </c>
      <c r="Y20" s="15">
        <f t="shared" si="8"/>
        <v>60</v>
      </c>
      <c r="Z20" s="15">
        <f t="shared" si="9"/>
        <v>12</v>
      </c>
      <c r="AA20" s="15" t="str">
        <f t="shared" si="10"/>
        <v>Sangat Tinggi</v>
      </c>
    </row>
    <row r="21" spans="1:31" x14ac:dyDescent="0.25">
      <c r="A21" s="14">
        <v>13</v>
      </c>
      <c r="B21" s="15" t="s">
        <v>77</v>
      </c>
      <c r="C21" s="46">
        <v>4</v>
      </c>
      <c r="D21" s="46">
        <v>4</v>
      </c>
      <c r="E21" s="46">
        <v>4</v>
      </c>
      <c r="F21" s="46">
        <v>5</v>
      </c>
      <c r="G21" s="46">
        <v>3</v>
      </c>
      <c r="H21" s="46">
        <v>5</v>
      </c>
      <c r="I21" s="47">
        <v>3</v>
      </c>
      <c r="J21" s="48">
        <v>4</v>
      </c>
      <c r="K21" s="46">
        <v>2</v>
      </c>
      <c r="L21" s="46">
        <v>3</v>
      </c>
      <c r="M21" s="46">
        <v>4</v>
      </c>
      <c r="N21" s="46">
        <v>4</v>
      </c>
      <c r="O21" s="46">
        <v>3</v>
      </c>
      <c r="P21" s="46">
        <v>3</v>
      </c>
      <c r="Q21" s="49">
        <v>3</v>
      </c>
      <c r="R21" s="15">
        <f t="shared" si="1"/>
        <v>54</v>
      </c>
      <c r="S21" s="15">
        <f t="shared" si="2"/>
        <v>15</v>
      </c>
      <c r="T21" s="15">
        <f t="shared" si="3"/>
        <v>27</v>
      </c>
      <c r="U21" s="15">
        <f t="shared" si="4"/>
        <v>39</v>
      </c>
      <c r="V21" s="15">
        <f t="shared" si="5"/>
        <v>51</v>
      </c>
      <c r="W21" s="15">
        <f t="shared" si="6"/>
        <v>63</v>
      </c>
      <c r="X21" s="15">
        <f t="shared" si="7"/>
        <v>75</v>
      </c>
      <c r="Y21" s="15">
        <f t="shared" si="8"/>
        <v>60</v>
      </c>
      <c r="Z21" s="15">
        <f t="shared" si="9"/>
        <v>12</v>
      </c>
      <c r="AA21" s="15" t="str">
        <f t="shared" si="10"/>
        <v>Tinggi</v>
      </c>
    </row>
    <row r="22" spans="1:31" x14ac:dyDescent="0.25">
      <c r="A22" s="14">
        <v>14</v>
      </c>
      <c r="B22" s="15" t="s">
        <v>65</v>
      </c>
      <c r="C22" s="46">
        <v>5</v>
      </c>
      <c r="D22" s="46">
        <v>4</v>
      </c>
      <c r="E22" s="46">
        <v>4</v>
      </c>
      <c r="F22" s="46">
        <v>4</v>
      </c>
      <c r="G22" s="46">
        <v>3</v>
      </c>
      <c r="H22" s="46">
        <v>5</v>
      </c>
      <c r="I22" s="47">
        <v>3</v>
      </c>
      <c r="J22" s="48">
        <v>4</v>
      </c>
      <c r="K22" s="46">
        <v>4</v>
      </c>
      <c r="L22" s="46">
        <v>4</v>
      </c>
      <c r="M22" s="46">
        <v>4</v>
      </c>
      <c r="N22" s="46">
        <v>4</v>
      </c>
      <c r="O22" s="46">
        <v>4</v>
      </c>
      <c r="P22" s="46">
        <v>4</v>
      </c>
      <c r="Q22" s="49">
        <v>3</v>
      </c>
      <c r="R22" s="15">
        <f t="shared" si="1"/>
        <v>59</v>
      </c>
      <c r="S22" s="15">
        <f t="shared" si="2"/>
        <v>15</v>
      </c>
      <c r="T22" s="15">
        <f t="shared" si="3"/>
        <v>27</v>
      </c>
      <c r="U22" s="15">
        <f t="shared" si="4"/>
        <v>39</v>
      </c>
      <c r="V22" s="15">
        <f t="shared" si="5"/>
        <v>51</v>
      </c>
      <c r="W22" s="15">
        <f t="shared" si="6"/>
        <v>63</v>
      </c>
      <c r="X22" s="15">
        <f t="shared" si="7"/>
        <v>75</v>
      </c>
      <c r="Y22" s="15">
        <f t="shared" si="8"/>
        <v>60</v>
      </c>
      <c r="Z22" s="15">
        <f t="shared" si="9"/>
        <v>12</v>
      </c>
      <c r="AA22" s="15" t="str">
        <f t="shared" si="10"/>
        <v>Tinggi</v>
      </c>
    </row>
    <row r="23" spans="1:31" x14ac:dyDescent="0.25">
      <c r="A23" s="14">
        <v>15</v>
      </c>
      <c r="B23" s="15" t="s">
        <v>51</v>
      </c>
      <c r="C23" s="46">
        <v>5</v>
      </c>
      <c r="D23" s="46">
        <v>4</v>
      </c>
      <c r="E23" s="46">
        <v>5</v>
      </c>
      <c r="F23" s="46">
        <v>4</v>
      </c>
      <c r="G23" s="46">
        <v>5</v>
      </c>
      <c r="H23" s="46">
        <v>5</v>
      </c>
      <c r="I23" s="47">
        <v>2</v>
      </c>
      <c r="J23" s="48">
        <v>2</v>
      </c>
      <c r="K23" s="46">
        <v>5</v>
      </c>
      <c r="L23" s="46">
        <v>5</v>
      </c>
      <c r="M23" s="46">
        <v>4</v>
      </c>
      <c r="N23" s="46">
        <v>5</v>
      </c>
      <c r="O23" s="46">
        <v>5</v>
      </c>
      <c r="P23" s="46">
        <v>5</v>
      </c>
      <c r="Q23" s="49">
        <v>5</v>
      </c>
      <c r="R23" s="15">
        <f t="shared" si="1"/>
        <v>66</v>
      </c>
      <c r="S23" s="15">
        <f t="shared" si="2"/>
        <v>15</v>
      </c>
      <c r="T23" s="15">
        <f t="shared" si="3"/>
        <v>27</v>
      </c>
      <c r="U23" s="15">
        <f t="shared" si="4"/>
        <v>39</v>
      </c>
      <c r="V23" s="15">
        <f t="shared" si="5"/>
        <v>51</v>
      </c>
      <c r="W23" s="15">
        <f t="shared" si="6"/>
        <v>63</v>
      </c>
      <c r="X23" s="15">
        <f t="shared" si="7"/>
        <v>75</v>
      </c>
      <c r="Y23" s="15">
        <f t="shared" si="8"/>
        <v>60</v>
      </c>
      <c r="Z23" s="15">
        <f t="shared" si="9"/>
        <v>12</v>
      </c>
      <c r="AA23" s="15" t="str">
        <f t="shared" si="10"/>
        <v>Sangat Tinggi</v>
      </c>
    </row>
    <row r="24" spans="1:31" x14ac:dyDescent="0.25">
      <c r="A24" s="14">
        <v>16</v>
      </c>
      <c r="B24" s="15" t="s">
        <v>62</v>
      </c>
      <c r="C24" s="46">
        <v>5</v>
      </c>
      <c r="D24" s="46">
        <v>4</v>
      </c>
      <c r="E24" s="46">
        <v>4</v>
      </c>
      <c r="F24" s="46">
        <v>4</v>
      </c>
      <c r="G24" s="46">
        <v>3</v>
      </c>
      <c r="H24" s="46">
        <v>5</v>
      </c>
      <c r="I24" s="47">
        <v>3</v>
      </c>
      <c r="J24" s="48">
        <v>4</v>
      </c>
      <c r="K24" s="46">
        <v>3</v>
      </c>
      <c r="L24" s="46">
        <v>4</v>
      </c>
      <c r="M24" s="46">
        <v>3</v>
      </c>
      <c r="N24" s="46">
        <v>5</v>
      </c>
      <c r="O24" s="46">
        <v>4</v>
      </c>
      <c r="P24" s="46">
        <v>4</v>
      </c>
      <c r="Q24" s="49">
        <v>4</v>
      </c>
      <c r="R24" s="15">
        <f t="shared" si="1"/>
        <v>59</v>
      </c>
      <c r="S24" s="15">
        <f t="shared" si="2"/>
        <v>15</v>
      </c>
      <c r="T24" s="15">
        <f t="shared" si="3"/>
        <v>27</v>
      </c>
      <c r="U24" s="15">
        <f t="shared" si="4"/>
        <v>39</v>
      </c>
      <c r="V24" s="15">
        <f t="shared" si="5"/>
        <v>51</v>
      </c>
      <c r="W24" s="15">
        <f t="shared" si="6"/>
        <v>63</v>
      </c>
      <c r="X24" s="15">
        <f t="shared" si="7"/>
        <v>75</v>
      </c>
      <c r="Y24" s="15">
        <f t="shared" si="8"/>
        <v>60</v>
      </c>
      <c r="Z24" s="15">
        <f t="shared" si="9"/>
        <v>12</v>
      </c>
      <c r="AA24" s="15" t="str">
        <f t="shared" si="10"/>
        <v>Tinggi</v>
      </c>
    </row>
    <row r="25" spans="1:31" x14ac:dyDescent="0.25">
      <c r="A25" s="14">
        <v>17</v>
      </c>
      <c r="B25" s="15" t="s">
        <v>55</v>
      </c>
      <c r="C25" s="46">
        <v>4</v>
      </c>
      <c r="D25" s="46">
        <v>4</v>
      </c>
      <c r="E25" s="46">
        <v>4</v>
      </c>
      <c r="F25" s="46">
        <v>5</v>
      </c>
      <c r="G25" s="46">
        <v>3</v>
      </c>
      <c r="H25" s="46">
        <v>4</v>
      </c>
      <c r="I25" s="47">
        <v>3</v>
      </c>
      <c r="J25" s="48">
        <v>4</v>
      </c>
      <c r="K25" s="46">
        <v>3</v>
      </c>
      <c r="L25" s="46">
        <v>4</v>
      </c>
      <c r="M25" s="46">
        <v>4</v>
      </c>
      <c r="N25" s="46">
        <v>4</v>
      </c>
      <c r="O25" s="46">
        <v>3</v>
      </c>
      <c r="P25" s="46">
        <v>4</v>
      </c>
      <c r="Q25" s="49">
        <v>3</v>
      </c>
      <c r="R25" s="15">
        <f t="shared" si="1"/>
        <v>56</v>
      </c>
      <c r="S25" s="15">
        <f t="shared" si="2"/>
        <v>15</v>
      </c>
      <c r="T25" s="15">
        <f t="shared" si="3"/>
        <v>27</v>
      </c>
      <c r="U25" s="15">
        <f t="shared" si="4"/>
        <v>39</v>
      </c>
      <c r="V25" s="15">
        <f t="shared" si="5"/>
        <v>51</v>
      </c>
      <c r="W25" s="15">
        <f t="shared" si="6"/>
        <v>63</v>
      </c>
      <c r="X25" s="15">
        <f t="shared" si="7"/>
        <v>75</v>
      </c>
      <c r="Y25" s="15">
        <f t="shared" si="8"/>
        <v>60</v>
      </c>
      <c r="Z25" s="15">
        <f t="shared" si="9"/>
        <v>12</v>
      </c>
      <c r="AA25" s="15" t="str">
        <f t="shared" si="10"/>
        <v>Tinggi</v>
      </c>
    </row>
    <row r="26" spans="1:31" x14ac:dyDescent="0.25">
      <c r="A26" s="14">
        <v>18</v>
      </c>
      <c r="B26" s="15" t="s">
        <v>72</v>
      </c>
      <c r="C26" s="46">
        <v>4</v>
      </c>
      <c r="D26" s="46">
        <v>4</v>
      </c>
      <c r="E26" s="46">
        <v>5</v>
      </c>
      <c r="F26" s="46">
        <v>4</v>
      </c>
      <c r="G26" s="46">
        <v>5</v>
      </c>
      <c r="H26" s="46">
        <v>3</v>
      </c>
      <c r="I26" s="47">
        <v>2</v>
      </c>
      <c r="J26" s="48">
        <v>3</v>
      </c>
      <c r="K26" s="46">
        <v>2</v>
      </c>
      <c r="L26" s="46">
        <v>3</v>
      </c>
      <c r="M26" s="46">
        <v>4</v>
      </c>
      <c r="N26" s="46">
        <v>4</v>
      </c>
      <c r="O26" s="46">
        <v>4</v>
      </c>
      <c r="P26" s="46">
        <v>5</v>
      </c>
      <c r="Q26" s="49">
        <v>3</v>
      </c>
      <c r="R26" s="15">
        <f t="shared" si="1"/>
        <v>55</v>
      </c>
      <c r="S26" s="15">
        <f t="shared" si="2"/>
        <v>15</v>
      </c>
      <c r="T26" s="15">
        <f t="shared" si="3"/>
        <v>27</v>
      </c>
      <c r="U26" s="15">
        <f t="shared" si="4"/>
        <v>39</v>
      </c>
      <c r="V26" s="15">
        <f t="shared" si="5"/>
        <v>51</v>
      </c>
      <c r="W26" s="15">
        <f t="shared" si="6"/>
        <v>63</v>
      </c>
      <c r="X26" s="15">
        <f t="shared" si="7"/>
        <v>75</v>
      </c>
      <c r="Y26" s="15">
        <f t="shared" si="8"/>
        <v>60</v>
      </c>
      <c r="Z26" s="15">
        <f t="shared" si="9"/>
        <v>12</v>
      </c>
      <c r="AA26" s="15" t="str">
        <f t="shared" si="10"/>
        <v>Tinggi</v>
      </c>
    </row>
    <row r="27" spans="1:31" x14ac:dyDescent="0.25">
      <c r="A27" s="14">
        <v>19</v>
      </c>
      <c r="B27" s="15" t="s">
        <v>69</v>
      </c>
      <c r="C27" s="46">
        <v>5</v>
      </c>
      <c r="D27" s="46">
        <v>5</v>
      </c>
      <c r="E27" s="46">
        <v>5</v>
      </c>
      <c r="F27" s="46">
        <v>3</v>
      </c>
      <c r="G27" s="46">
        <v>5</v>
      </c>
      <c r="H27" s="46">
        <v>5</v>
      </c>
      <c r="I27" s="47">
        <v>2</v>
      </c>
      <c r="J27" s="48">
        <v>3</v>
      </c>
      <c r="K27" s="46">
        <v>5</v>
      </c>
      <c r="L27" s="46">
        <v>5</v>
      </c>
      <c r="M27" s="46">
        <v>3</v>
      </c>
      <c r="N27" s="46">
        <v>4</v>
      </c>
      <c r="O27" s="46">
        <v>5</v>
      </c>
      <c r="P27" s="46">
        <v>5</v>
      </c>
      <c r="Q27" s="49">
        <v>5</v>
      </c>
      <c r="R27" s="15">
        <f t="shared" si="1"/>
        <v>65</v>
      </c>
      <c r="S27" s="15">
        <f t="shared" si="2"/>
        <v>15</v>
      </c>
      <c r="T27" s="15">
        <f t="shared" si="3"/>
        <v>27</v>
      </c>
      <c r="U27" s="15">
        <f t="shared" si="4"/>
        <v>39</v>
      </c>
      <c r="V27" s="15">
        <f t="shared" si="5"/>
        <v>51</v>
      </c>
      <c r="W27" s="15">
        <f t="shared" si="6"/>
        <v>63</v>
      </c>
      <c r="X27" s="15">
        <f t="shared" si="7"/>
        <v>75</v>
      </c>
      <c r="Y27" s="15">
        <f t="shared" si="8"/>
        <v>60</v>
      </c>
      <c r="Z27" s="15">
        <f t="shared" si="9"/>
        <v>12</v>
      </c>
      <c r="AA27" s="15" t="str">
        <f t="shared" si="10"/>
        <v>Sangat Tinggi</v>
      </c>
    </row>
    <row r="28" spans="1:31" x14ac:dyDescent="0.25">
      <c r="A28" s="14">
        <v>20</v>
      </c>
      <c r="B28" s="15" t="s">
        <v>80</v>
      </c>
      <c r="C28" s="46">
        <v>4</v>
      </c>
      <c r="D28" s="46">
        <v>4</v>
      </c>
      <c r="E28" s="46">
        <v>4</v>
      </c>
      <c r="F28" s="46">
        <v>3</v>
      </c>
      <c r="G28" s="46">
        <v>4</v>
      </c>
      <c r="H28" s="46">
        <v>4</v>
      </c>
      <c r="I28" s="47">
        <v>4</v>
      </c>
      <c r="J28" s="48">
        <v>3</v>
      </c>
      <c r="K28" s="46">
        <v>4</v>
      </c>
      <c r="L28" s="46">
        <v>4</v>
      </c>
      <c r="M28" s="46">
        <v>4</v>
      </c>
      <c r="N28" s="46">
        <v>4</v>
      </c>
      <c r="O28" s="46">
        <v>4</v>
      </c>
      <c r="P28" s="46">
        <v>4</v>
      </c>
      <c r="Q28" s="49">
        <v>4</v>
      </c>
      <c r="R28" s="15">
        <f t="shared" si="1"/>
        <v>58</v>
      </c>
      <c r="S28" s="15">
        <f t="shared" si="2"/>
        <v>15</v>
      </c>
      <c r="T28" s="15">
        <f t="shared" si="3"/>
        <v>27</v>
      </c>
      <c r="U28" s="15">
        <f t="shared" si="4"/>
        <v>39</v>
      </c>
      <c r="V28" s="15">
        <f t="shared" si="5"/>
        <v>51</v>
      </c>
      <c r="W28" s="15">
        <f t="shared" si="6"/>
        <v>63</v>
      </c>
      <c r="X28" s="15">
        <f t="shared" si="7"/>
        <v>75</v>
      </c>
      <c r="Y28" s="15">
        <f t="shared" si="8"/>
        <v>60</v>
      </c>
      <c r="Z28" s="15">
        <f t="shared" si="9"/>
        <v>12</v>
      </c>
      <c r="AA28" s="15" t="str">
        <f t="shared" si="10"/>
        <v>Tinggi</v>
      </c>
    </row>
    <row r="29" spans="1:31" x14ac:dyDescent="0.25">
      <c r="A29" s="14">
        <v>21</v>
      </c>
      <c r="B29" s="15" t="s">
        <v>76</v>
      </c>
      <c r="C29" s="46">
        <v>5</v>
      </c>
      <c r="D29" s="46">
        <v>4</v>
      </c>
      <c r="E29" s="46">
        <v>4</v>
      </c>
      <c r="F29" s="46">
        <v>3</v>
      </c>
      <c r="G29" s="46">
        <v>4</v>
      </c>
      <c r="H29" s="46">
        <v>4</v>
      </c>
      <c r="I29" s="47">
        <v>2</v>
      </c>
      <c r="J29" s="48">
        <v>3</v>
      </c>
      <c r="K29" s="46">
        <v>4</v>
      </c>
      <c r="L29" s="46">
        <v>5</v>
      </c>
      <c r="M29" s="46">
        <v>4</v>
      </c>
      <c r="N29" s="46">
        <v>5</v>
      </c>
      <c r="O29" s="46">
        <v>4</v>
      </c>
      <c r="P29" s="46">
        <v>4</v>
      </c>
      <c r="Q29" s="49">
        <v>5</v>
      </c>
      <c r="R29" s="15">
        <f t="shared" si="1"/>
        <v>60</v>
      </c>
      <c r="S29" s="15">
        <f t="shared" si="2"/>
        <v>15</v>
      </c>
      <c r="T29" s="15">
        <f t="shared" si="3"/>
        <v>27</v>
      </c>
      <c r="U29" s="15">
        <f t="shared" si="4"/>
        <v>39</v>
      </c>
      <c r="V29" s="15">
        <f t="shared" si="5"/>
        <v>51</v>
      </c>
      <c r="W29" s="15">
        <f t="shared" si="6"/>
        <v>63</v>
      </c>
      <c r="X29" s="15">
        <f t="shared" si="7"/>
        <v>75</v>
      </c>
      <c r="Y29" s="15">
        <f t="shared" si="8"/>
        <v>60</v>
      </c>
      <c r="Z29" s="15">
        <f t="shared" si="9"/>
        <v>12</v>
      </c>
      <c r="AA29" s="15" t="str">
        <f t="shared" si="10"/>
        <v>Tinggi</v>
      </c>
    </row>
    <row r="30" spans="1:31" x14ac:dyDescent="0.25">
      <c r="A30" s="14">
        <v>22</v>
      </c>
      <c r="B30" s="15" t="s">
        <v>66</v>
      </c>
      <c r="C30" s="46">
        <v>5</v>
      </c>
      <c r="D30" s="46">
        <v>4</v>
      </c>
      <c r="E30" s="46">
        <v>5</v>
      </c>
      <c r="F30" s="46">
        <v>4</v>
      </c>
      <c r="G30" s="46">
        <v>3</v>
      </c>
      <c r="H30" s="46">
        <v>5</v>
      </c>
      <c r="I30" s="47">
        <v>2</v>
      </c>
      <c r="J30" s="48">
        <v>3</v>
      </c>
      <c r="K30" s="46">
        <v>4</v>
      </c>
      <c r="L30" s="46">
        <v>5</v>
      </c>
      <c r="M30" s="46">
        <v>4</v>
      </c>
      <c r="N30" s="46">
        <v>4</v>
      </c>
      <c r="O30" s="46">
        <v>5</v>
      </c>
      <c r="P30" s="46">
        <v>4</v>
      </c>
      <c r="Q30" s="49">
        <v>4</v>
      </c>
      <c r="R30" s="15">
        <f t="shared" si="1"/>
        <v>61</v>
      </c>
      <c r="S30" s="15">
        <f t="shared" si="2"/>
        <v>15</v>
      </c>
      <c r="T30" s="15">
        <f t="shared" si="3"/>
        <v>27</v>
      </c>
      <c r="U30" s="15">
        <f t="shared" si="4"/>
        <v>39</v>
      </c>
      <c r="V30" s="15">
        <f t="shared" si="5"/>
        <v>51</v>
      </c>
      <c r="W30" s="15">
        <f t="shared" si="6"/>
        <v>63</v>
      </c>
      <c r="X30" s="15">
        <f t="shared" si="7"/>
        <v>75</v>
      </c>
      <c r="Y30" s="15">
        <f t="shared" si="8"/>
        <v>60</v>
      </c>
      <c r="Z30" s="15">
        <f t="shared" si="9"/>
        <v>12</v>
      </c>
      <c r="AA30" s="15" t="str">
        <f t="shared" si="10"/>
        <v>Tinggi</v>
      </c>
    </row>
    <row r="31" spans="1:31" x14ac:dyDescent="0.25">
      <c r="A31" s="14">
        <v>23</v>
      </c>
      <c r="B31" s="15" t="s">
        <v>53</v>
      </c>
      <c r="C31" s="46">
        <v>4</v>
      </c>
      <c r="D31" s="46">
        <v>4</v>
      </c>
      <c r="E31" s="46">
        <v>4</v>
      </c>
      <c r="F31" s="46">
        <v>3</v>
      </c>
      <c r="G31" s="46">
        <v>4</v>
      </c>
      <c r="H31" s="46">
        <v>4</v>
      </c>
      <c r="I31" s="47">
        <v>4</v>
      </c>
      <c r="J31" s="48">
        <v>3</v>
      </c>
      <c r="K31" s="46">
        <v>4</v>
      </c>
      <c r="L31" s="46">
        <v>4</v>
      </c>
      <c r="M31" s="46">
        <v>4</v>
      </c>
      <c r="N31" s="46">
        <v>4</v>
      </c>
      <c r="O31" s="46">
        <v>4</v>
      </c>
      <c r="P31" s="46">
        <v>4</v>
      </c>
      <c r="Q31" s="49">
        <v>4</v>
      </c>
      <c r="R31" s="15">
        <f t="shared" si="1"/>
        <v>58</v>
      </c>
      <c r="S31" s="15">
        <f t="shared" si="2"/>
        <v>15</v>
      </c>
      <c r="T31" s="15">
        <f t="shared" si="3"/>
        <v>27</v>
      </c>
      <c r="U31" s="15">
        <f t="shared" si="4"/>
        <v>39</v>
      </c>
      <c r="V31" s="15">
        <f t="shared" si="5"/>
        <v>51</v>
      </c>
      <c r="W31" s="15">
        <f t="shared" si="6"/>
        <v>63</v>
      </c>
      <c r="X31" s="15">
        <f t="shared" si="7"/>
        <v>75</v>
      </c>
      <c r="Y31" s="15">
        <f t="shared" si="8"/>
        <v>60</v>
      </c>
      <c r="Z31" s="15">
        <f t="shared" si="9"/>
        <v>12</v>
      </c>
      <c r="AA31" s="15" t="str">
        <f t="shared" si="10"/>
        <v>Tinggi</v>
      </c>
    </row>
    <row r="32" spans="1:31" x14ac:dyDescent="0.25">
      <c r="A32" s="14">
        <v>24</v>
      </c>
      <c r="B32" s="15" t="s">
        <v>68</v>
      </c>
      <c r="C32" s="46">
        <v>4</v>
      </c>
      <c r="D32" s="46">
        <v>4</v>
      </c>
      <c r="E32" s="46">
        <v>4</v>
      </c>
      <c r="F32" s="46">
        <v>3</v>
      </c>
      <c r="G32" s="46">
        <v>4</v>
      </c>
      <c r="H32" s="46">
        <v>4</v>
      </c>
      <c r="I32" s="47">
        <v>2</v>
      </c>
      <c r="J32" s="48">
        <v>3</v>
      </c>
      <c r="K32" s="46">
        <v>3</v>
      </c>
      <c r="L32" s="46">
        <v>5</v>
      </c>
      <c r="M32" s="46">
        <v>5</v>
      </c>
      <c r="N32" s="46">
        <v>5</v>
      </c>
      <c r="O32" s="46">
        <v>5</v>
      </c>
      <c r="P32" s="46">
        <v>5</v>
      </c>
      <c r="Q32" s="49">
        <v>5</v>
      </c>
      <c r="R32" s="15">
        <f t="shared" si="1"/>
        <v>61</v>
      </c>
      <c r="S32" s="15">
        <f t="shared" si="2"/>
        <v>15</v>
      </c>
      <c r="T32" s="15">
        <f t="shared" si="3"/>
        <v>27</v>
      </c>
      <c r="U32" s="15">
        <f t="shared" si="4"/>
        <v>39</v>
      </c>
      <c r="V32" s="15">
        <f t="shared" si="5"/>
        <v>51</v>
      </c>
      <c r="W32" s="15">
        <f t="shared" si="6"/>
        <v>63</v>
      </c>
      <c r="X32" s="15">
        <f t="shared" si="7"/>
        <v>75</v>
      </c>
      <c r="Y32" s="15">
        <f t="shared" si="8"/>
        <v>60</v>
      </c>
      <c r="Z32" s="15">
        <f t="shared" si="9"/>
        <v>12</v>
      </c>
      <c r="AA32" s="15" t="str">
        <f t="shared" si="10"/>
        <v>Tinggi</v>
      </c>
    </row>
    <row r="33" spans="1:52" x14ac:dyDescent="0.25">
      <c r="A33" s="14">
        <v>25</v>
      </c>
      <c r="B33" s="15" t="s">
        <v>57</v>
      </c>
      <c r="C33" s="46">
        <v>4</v>
      </c>
      <c r="D33" s="46">
        <v>4</v>
      </c>
      <c r="E33" s="46">
        <v>4</v>
      </c>
      <c r="F33" s="46">
        <v>3</v>
      </c>
      <c r="G33" s="46">
        <v>3</v>
      </c>
      <c r="H33" s="46">
        <v>4</v>
      </c>
      <c r="I33" s="47">
        <v>3</v>
      </c>
      <c r="J33" s="48">
        <v>3</v>
      </c>
      <c r="K33" s="46">
        <v>3</v>
      </c>
      <c r="L33" s="46">
        <v>4</v>
      </c>
      <c r="M33" s="46">
        <v>4</v>
      </c>
      <c r="N33" s="46">
        <v>4</v>
      </c>
      <c r="O33" s="46">
        <v>4</v>
      </c>
      <c r="P33" s="46">
        <v>4</v>
      </c>
      <c r="Q33" s="49">
        <v>4</v>
      </c>
      <c r="R33" s="15">
        <f t="shared" si="1"/>
        <v>55</v>
      </c>
      <c r="S33" s="15">
        <f t="shared" si="2"/>
        <v>15</v>
      </c>
      <c r="T33" s="15">
        <f t="shared" si="3"/>
        <v>27</v>
      </c>
      <c r="U33" s="15">
        <f t="shared" si="4"/>
        <v>39</v>
      </c>
      <c r="V33" s="15">
        <f t="shared" si="5"/>
        <v>51</v>
      </c>
      <c r="W33" s="15">
        <f t="shared" si="6"/>
        <v>63</v>
      </c>
      <c r="X33" s="15">
        <f t="shared" si="7"/>
        <v>75</v>
      </c>
      <c r="Y33" s="15">
        <f t="shared" si="8"/>
        <v>60</v>
      </c>
      <c r="Z33" s="15">
        <f t="shared" si="9"/>
        <v>12</v>
      </c>
      <c r="AA33" s="15" t="str">
        <f t="shared" si="10"/>
        <v>Tinggi</v>
      </c>
    </row>
    <row r="34" spans="1:52" x14ac:dyDescent="0.25">
      <c r="A34" s="14">
        <v>26</v>
      </c>
      <c r="B34" s="15" t="s">
        <v>67</v>
      </c>
      <c r="C34" s="46">
        <v>5</v>
      </c>
      <c r="D34" s="46">
        <v>4</v>
      </c>
      <c r="E34" s="46">
        <v>4</v>
      </c>
      <c r="F34" s="46">
        <v>4</v>
      </c>
      <c r="G34" s="46">
        <v>3</v>
      </c>
      <c r="H34" s="46">
        <v>5</v>
      </c>
      <c r="I34" s="47">
        <v>3</v>
      </c>
      <c r="J34" s="48">
        <v>4</v>
      </c>
      <c r="K34" s="46">
        <v>3</v>
      </c>
      <c r="L34" s="46">
        <v>4</v>
      </c>
      <c r="M34" s="46">
        <v>3</v>
      </c>
      <c r="N34" s="46">
        <v>4</v>
      </c>
      <c r="O34" s="46">
        <v>4</v>
      </c>
      <c r="P34" s="46">
        <v>4</v>
      </c>
      <c r="Q34" s="49">
        <v>2</v>
      </c>
      <c r="R34" s="15">
        <f t="shared" si="1"/>
        <v>56</v>
      </c>
      <c r="S34" s="15">
        <f t="shared" si="2"/>
        <v>15</v>
      </c>
      <c r="T34" s="15">
        <f t="shared" si="3"/>
        <v>27</v>
      </c>
      <c r="U34" s="15">
        <f t="shared" si="4"/>
        <v>39</v>
      </c>
      <c r="V34" s="15">
        <f t="shared" si="5"/>
        <v>51</v>
      </c>
      <c r="W34" s="15">
        <f t="shared" si="6"/>
        <v>63</v>
      </c>
      <c r="X34" s="15">
        <f t="shared" si="7"/>
        <v>75</v>
      </c>
      <c r="Y34" s="15">
        <f t="shared" si="8"/>
        <v>60</v>
      </c>
      <c r="Z34" s="15">
        <f t="shared" si="9"/>
        <v>12</v>
      </c>
      <c r="AA34" s="15" t="str">
        <f t="shared" si="10"/>
        <v>Tinggi</v>
      </c>
    </row>
    <row r="35" spans="1:52" x14ac:dyDescent="0.25">
      <c r="A35" s="14">
        <v>27</v>
      </c>
      <c r="B35" s="15" t="s">
        <v>61</v>
      </c>
      <c r="C35" s="46">
        <v>5</v>
      </c>
      <c r="D35" s="46">
        <v>4</v>
      </c>
      <c r="E35" s="46">
        <v>4</v>
      </c>
      <c r="F35" s="46">
        <v>4</v>
      </c>
      <c r="G35" s="46">
        <v>4</v>
      </c>
      <c r="H35" s="46">
        <v>5</v>
      </c>
      <c r="I35" s="47">
        <v>1</v>
      </c>
      <c r="J35" s="48">
        <v>3</v>
      </c>
      <c r="K35" s="46">
        <v>5</v>
      </c>
      <c r="L35" s="46">
        <v>4</v>
      </c>
      <c r="M35" s="46">
        <v>4</v>
      </c>
      <c r="N35" s="46">
        <v>5</v>
      </c>
      <c r="O35" s="46">
        <v>5</v>
      </c>
      <c r="P35" s="46">
        <v>5</v>
      </c>
      <c r="Q35" s="49">
        <v>5</v>
      </c>
      <c r="R35" s="15">
        <f t="shared" si="1"/>
        <v>63</v>
      </c>
      <c r="S35" s="15">
        <f t="shared" si="2"/>
        <v>15</v>
      </c>
      <c r="T35" s="15">
        <f t="shared" si="3"/>
        <v>27</v>
      </c>
      <c r="U35" s="15">
        <f t="shared" si="4"/>
        <v>39</v>
      </c>
      <c r="V35" s="15">
        <f t="shared" si="5"/>
        <v>51</v>
      </c>
      <c r="W35" s="15">
        <f t="shared" si="6"/>
        <v>63</v>
      </c>
      <c r="X35" s="15">
        <f t="shared" si="7"/>
        <v>75</v>
      </c>
      <c r="Y35" s="15">
        <f t="shared" si="8"/>
        <v>60</v>
      </c>
      <c r="Z35" s="15">
        <f t="shared" si="9"/>
        <v>12</v>
      </c>
      <c r="AA35" s="15" t="str">
        <f t="shared" si="10"/>
        <v>Sangat Tinggi</v>
      </c>
    </row>
    <row r="36" spans="1:52" x14ac:dyDescent="0.25">
      <c r="A36" s="14">
        <v>28</v>
      </c>
      <c r="B36" s="15" t="s">
        <v>52</v>
      </c>
      <c r="C36" s="46">
        <v>5</v>
      </c>
      <c r="D36" s="46">
        <v>4</v>
      </c>
      <c r="E36" s="46">
        <v>4</v>
      </c>
      <c r="F36" s="46">
        <v>3</v>
      </c>
      <c r="G36" s="46">
        <v>4</v>
      </c>
      <c r="H36" s="46">
        <v>4</v>
      </c>
      <c r="I36" s="47">
        <v>2</v>
      </c>
      <c r="J36" s="48">
        <v>4</v>
      </c>
      <c r="K36" s="46">
        <v>4</v>
      </c>
      <c r="L36" s="46">
        <v>5</v>
      </c>
      <c r="M36" s="46">
        <v>3</v>
      </c>
      <c r="N36" s="46">
        <v>4</v>
      </c>
      <c r="O36" s="46">
        <v>5</v>
      </c>
      <c r="P36" s="46">
        <v>5</v>
      </c>
      <c r="Q36" s="49">
        <v>5</v>
      </c>
      <c r="R36" s="15">
        <f t="shared" si="1"/>
        <v>61</v>
      </c>
      <c r="S36" s="15">
        <f t="shared" si="2"/>
        <v>15</v>
      </c>
      <c r="T36" s="15">
        <f t="shared" si="3"/>
        <v>27</v>
      </c>
      <c r="U36" s="15">
        <f t="shared" si="4"/>
        <v>39</v>
      </c>
      <c r="V36" s="15">
        <f t="shared" si="5"/>
        <v>51</v>
      </c>
      <c r="W36" s="15">
        <f t="shared" si="6"/>
        <v>63</v>
      </c>
      <c r="X36" s="15">
        <f t="shared" si="7"/>
        <v>75</v>
      </c>
      <c r="Y36" s="15">
        <f t="shared" si="8"/>
        <v>60</v>
      </c>
      <c r="Z36" s="15">
        <f t="shared" si="9"/>
        <v>12</v>
      </c>
      <c r="AA36" s="15" t="str">
        <f t="shared" si="10"/>
        <v>Tinggi</v>
      </c>
    </row>
    <row r="37" spans="1:52" x14ac:dyDescent="0.25">
      <c r="A37" s="14">
        <v>29</v>
      </c>
      <c r="B37" s="15" t="s">
        <v>58</v>
      </c>
      <c r="C37" s="46">
        <v>5</v>
      </c>
      <c r="D37" s="46">
        <v>4</v>
      </c>
      <c r="E37" s="46">
        <v>4</v>
      </c>
      <c r="F37" s="46">
        <v>4</v>
      </c>
      <c r="G37" s="46">
        <v>4</v>
      </c>
      <c r="H37" s="46">
        <v>5</v>
      </c>
      <c r="I37" s="47">
        <v>1</v>
      </c>
      <c r="J37" s="48">
        <v>3</v>
      </c>
      <c r="K37" s="46">
        <v>4</v>
      </c>
      <c r="L37" s="46">
        <v>4</v>
      </c>
      <c r="M37" s="46">
        <v>4</v>
      </c>
      <c r="N37" s="46">
        <v>4</v>
      </c>
      <c r="O37" s="46">
        <v>5</v>
      </c>
      <c r="P37" s="46">
        <v>5</v>
      </c>
      <c r="Q37" s="49">
        <v>5</v>
      </c>
      <c r="R37" s="15">
        <f t="shared" si="1"/>
        <v>61</v>
      </c>
      <c r="S37" s="15">
        <f t="shared" si="2"/>
        <v>15</v>
      </c>
      <c r="T37" s="15">
        <f t="shared" si="3"/>
        <v>27</v>
      </c>
      <c r="U37" s="15">
        <f t="shared" si="4"/>
        <v>39</v>
      </c>
      <c r="V37" s="15">
        <f t="shared" si="5"/>
        <v>51</v>
      </c>
      <c r="W37" s="15">
        <f t="shared" si="6"/>
        <v>63</v>
      </c>
      <c r="X37" s="15">
        <f t="shared" si="7"/>
        <v>75</v>
      </c>
      <c r="Y37" s="15">
        <f t="shared" si="8"/>
        <v>60</v>
      </c>
      <c r="Z37" s="15">
        <f t="shared" si="9"/>
        <v>12</v>
      </c>
      <c r="AA37" s="15" t="str">
        <f t="shared" si="10"/>
        <v>Tinggi</v>
      </c>
    </row>
    <row r="38" spans="1:52" x14ac:dyDescent="0.25">
      <c r="A38" s="14">
        <v>30</v>
      </c>
      <c r="B38" s="15" t="s">
        <v>59</v>
      </c>
      <c r="C38" s="46">
        <v>5</v>
      </c>
      <c r="D38" s="46">
        <v>4</v>
      </c>
      <c r="E38" s="46">
        <v>3</v>
      </c>
      <c r="F38" s="46">
        <v>3</v>
      </c>
      <c r="G38" s="46">
        <v>3</v>
      </c>
      <c r="H38" s="46">
        <v>5</v>
      </c>
      <c r="I38" s="47">
        <v>3</v>
      </c>
      <c r="J38" s="48">
        <v>5</v>
      </c>
      <c r="K38" s="46">
        <v>3</v>
      </c>
      <c r="L38" s="46">
        <v>4</v>
      </c>
      <c r="M38" s="46">
        <v>3</v>
      </c>
      <c r="N38" s="46">
        <v>5</v>
      </c>
      <c r="O38" s="46">
        <v>4</v>
      </c>
      <c r="P38" s="46">
        <v>4</v>
      </c>
      <c r="Q38" s="49">
        <v>4</v>
      </c>
      <c r="R38" s="15">
        <f t="shared" si="1"/>
        <v>58</v>
      </c>
      <c r="S38" s="15">
        <f t="shared" si="2"/>
        <v>15</v>
      </c>
      <c r="T38" s="15">
        <f t="shared" si="3"/>
        <v>27</v>
      </c>
      <c r="U38" s="15">
        <f t="shared" si="4"/>
        <v>39</v>
      </c>
      <c r="V38" s="15">
        <f t="shared" si="5"/>
        <v>51</v>
      </c>
      <c r="W38" s="15">
        <f t="shared" si="6"/>
        <v>63</v>
      </c>
      <c r="X38" s="15">
        <f t="shared" si="7"/>
        <v>75</v>
      </c>
      <c r="Y38" s="15">
        <f t="shared" si="8"/>
        <v>60</v>
      </c>
      <c r="Z38" s="15">
        <f t="shared" si="9"/>
        <v>12</v>
      </c>
      <c r="AA38" s="15" t="str">
        <f t="shared" si="10"/>
        <v>Tinggi</v>
      </c>
    </row>
    <row r="39" spans="1:52" x14ac:dyDescent="0.25">
      <c r="A39" s="14">
        <v>31</v>
      </c>
      <c r="B39" s="15" t="s">
        <v>54</v>
      </c>
      <c r="C39" s="46">
        <v>4</v>
      </c>
      <c r="D39" s="46">
        <v>4</v>
      </c>
      <c r="E39" s="46">
        <v>4</v>
      </c>
      <c r="F39" s="46">
        <v>3</v>
      </c>
      <c r="G39" s="46">
        <v>4</v>
      </c>
      <c r="H39" s="46">
        <v>4</v>
      </c>
      <c r="I39" s="47">
        <v>2</v>
      </c>
      <c r="J39" s="48">
        <v>3</v>
      </c>
      <c r="K39" s="46">
        <v>3</v>
      </c>
      <c r="L39" s="46">
        <v>4</v>
      </c>
      <c r="M39" s="46">
        <v>4</v>
      </c>
      <c r="N39" s="46">
        <v>4</v>
      </c>
      <c r="O39" s="46">
        <v>4</v>
      </c>
      <c r="P39" s="46">
        <v>4</v>
      </c>
      <c r="Q39" s="49">
        <v>4</v>
      </c>
      <c r="R39" s="15">
        <f t="shared" si="1"/>
        <v>55</v>
      </c>
      <c r="S39" s="15">
        <f t="shared" si="2"/>
        <v>15</v>
      </c>
      <c r="T39" s="15">
        <f t="shared" si="3"/>
        <v>27</v>
      </c>
      <c r="U39" s="15">
        <f t="shared" si="4"/>
        <v>39</v>
      </c>
      <c r="V39" s="15">
        <f t="shared" si="5"/>
        <v>51</v>
      </c>
      <c r="W39" s="15">
        <f t="shared" si="6"/>
        <v>63</v>
      </c>
      <c r="X39" s="15">
        <f t="shared" si="7"/>
        <v>75</v>
      </c>
      <c r="Y39" s="15">
        <f t="shared" si="8"/>
        <v>60</v>
      </c>
      <c r="Z39" s="15">
        <f t="shared" si="9"/>
        <v>12</v>
      </c>
      <c r="AA39" s="15" t="str">
        <f t="shared" si="10"/>
        <v>Tinggi</v>
      </c>
    </row>
    <row r="40" spans="1:52" x14ac:dyDescent="0.25">
      <c r="A40" s="14">
        <v>32</v>
      </c>
      <c r="B40" s="15" t="s">
        <v>60</v>
      </c>
      <c r="C40" s="46">
        <v>4</v>
      </c>
      <c r="D40" s="46">
        <v>4</v>
      </c>
      <c r="E40" s="46">
        <v>4</v>
      </c>
      <c r="F40" s="46">
        <v>3</v>
      </c>
      <c r="G40" s="46">
        <v>4</v>
      </c>
      <c r="H40" s="46">
        <v>5</v>
      </c>
      <c r="I40" s="47">
        <v>2</v>
      </c>
      <c r="J40" s="48">
        <v>2</v>
      </c>
      <c r="K40" s="46">
        <v>2</v>
      </c>
      <c r="L40" s="46">
        <v>5</v>
      </c>
      <c r="M40" s="46">
        <v>5</v>
      </c>
      <c r="N40" s="46">
        <v>5</v>
      </c>
      <c r="O40" s="46">
        <v>5</v>
      </c>
      <c r="P40" s="46">
        <v>5</v>
      </c>
      <c r="Q40" s="49">
        <v>5</v>
      </c>
      <c r="R40" s="15">
        <f t="shared" si="1"/>
        <v>60</v>
      </c>
      <c r="S40" s="15">
        <f t="shared" si="2"/>
        <v>15</v>
      </c>
      <c r="T40" s="15">
        <f t="shared" ref="T40:T43" si="12">S40+Z40</f>
        <v>27</v>
      </c>
      <c r="U40" s="15">
        <f t="shared" ref="U40:U43" si="13">S40+(2*Z40)</f>
        <v>39</v>
      </c>
      <c r="V40" s="15">
        <f t="shared" ref="V40:V43" si="14">S40+(3*Z40)</f>
        <v>51</v>
      </c>
      <c r="W40" s="15">
        <f t="shared" ref="W40:W43" si="15">S40+(4*Z40)</f>
        <v>63</v>
      </c>
      <c r="X40" s="15">
        <f t="shared" si="7"/>
        <v>75</v>
      </c>
      <c r="Y40" s="15">
        <f t="shared" ref="Y40:Y43" si="16">X40-S40</f>
        <v>60</v>
      </c>
      <c r="Z40" s="15">
        <f t="shared" ref="Z40:Z43" si="17">Y40/5</f>
        <v>12</v>
      </c>
      <c r="AA40" s="15" t="str">
        <f t="shared" si="10"/>
        <v>Tinggi</v>
      </c>
      <c r="AB40" s="14"/>
      <c r="AC40" s="14"/>
      <c r="AD40" s="50"/>
      <c r="AE40" s="46"/>
      <c r="AF40" s="46"/>
      <c r="AG40" s="46"/>
      <c r="AH40" s="46"/>
      <c r="AI40" s="46"/>
      <c r="AJ40" s="46"/>
      <c r="AK40" s="46"/>
      <c r="AL40" s="46"/>
      <c r="AM40" s="46"/>
      <c r="AN40" s="46"/>
      <c r="AO40" s="49"/>
      <c r="AP40" s="46"/>
      <c r="AQ40" s="15"/>
      <c r="AR40" s="15"/>
      <c r="AS40" s="15"/>
      <c r="AT40" s="15"/>
      <c r="AU40" s="15"/>
      <c r="AV40" s="15"/>
      <c r="AW40" s="15"/>
      <c r="AX40" s="15"/>
      <c r="AY40" s="15"/>
      <c r="AZ40" s="15"/>
    </row>
    <row r="41" spans="1:52" x14ac:dyDescent="0.25">
      <c r="A41" s="14">
        <v>33</v>
      </c>
      <c r="B41" s="15" t="s">
        <v>99</v>
      </c>
      <c r="C41" s="46">
        <v>5</v>
      </c>
      <c r="D41" s="46">
        <v>4</v>
      </c>
      <c r="E41" s="46">
        <v>4</v>
      </c>
      <c r="F41" s="46">
        <v>4</v>
      </c>
      <c r="G41" s="46">
        <v>4</v>
      </c>
      <c r="H41" s="46">
        <v>5</v>
      </c>
      <c r="I41" s="47">
        <v>2</v>
      </c>
      <c r="J41" s="48">
        <v>4</v>
      </c>
      <c r="K41" s="46">
        <v>2</v>
      </c>
      <c r="L41" s="46">
        <v>4</v>
      </c>
      <c r="M41" s="46">
        <v>4</v>
      </c>
      <c r="N41" s="46">
        <v>4</v>
      </c>
      <c r="O41" s="46">
        <v>4</v>
      </c>
      <c r="P41" s="46">
        <v>4</v>
      </c>
      <c r="Q41" s="49">
        <v>4</v>
      </c>
      <c r="R41" s="15">
        <f t="shared" si="1"/>
        <v>58</v>
      </c>
      <c r="S41" s="15">
        <f t="shared" si="2"/>
        <v>15</v>
      </c>
      <c r="T41" s="15">
        <f t="shared" si="12"/>
        <v>27</v>
      </c>
      <c r="U41" s="15">
        <f t="shared" si="13"/>
        <v>39</v>
      </c>
      <c r="V41" s="15">
        <f t="shared" si="14"/>
        <v>51</v>
      </c>
      <c r="W41" s="15">
        <f t="shared" si="15"/>
        <v>63</v>
      </c>
      <c r="X41" s="15">
        <f t="shared" si="7"/>
        <v>75</v>
      </c>
      <c r="Y41" s="15">
        <f t="shared" si="16"/>
        <v>60</v>
      </c>
      <c r="Z41" s="15">
        <f t="shared" si="17"/>
        <v>12</v>
      </c>
      <c r="AA41" s="15" t="str">
        <f t="shared" si="10"/>
        <v>Tinggi</v>
      </c>
      <c r="AB41" s="14"/>
      <c r="AC41" s="14"/>
      <c r="AD41" s="50"/>
      <c r="AE41" s="46"/>
      <c r="AF41" s="46"/>
      <c r="AG41" s="46"/>
      <c r="AH41" s="46"/>
      <c r="AI41" s="46"/>
      <c r="AJ41" s="46"/>
      <c r="AK41" s="46"/>
      <c r="AL41" s="46"/>
      <c r="AM41" s="46"/>
      <c r="AN41" s="46"/>
      <c r="AO41" s="49"/>
      <c r="AP41" s="46"/>
      <c r="AQ41" s="15"/>
      <c r="AR41" s="15"/>
      <c r="AS41" s="15"/>
      <c r="AT41" s="15"/>
      <c r="AU41" s="15"/>
      <c r="AV41" s="15"/>
      <c r="AW41" s="15"/>
      <c r="AX41" s="15"/>
      <c r="AY41" s="15"/>
      <c r="AZ41" s="15"/>
    </row>
    <row r="42" spans="1:52" x14ac:dyDescent="0.25">
      <c r="A42" s="14">
        <v>34</v>
      </c>
      <c r="B42" s="15" t="s">
        <v>100</v>
      </c>
      <c r="C42" s="46">
        <v>4</v>
      </c>
      <c r="D42" s="46">
        <v>4</v>
      </c>
      <c r="E42" s="46">
        <v>4</v>
      </c>
      <c r="F42" s="46">
        <v>3</v>
      </c>
      <c r="G42" s="46">
        <v>4</v>
      </c>
      <c r="H42" s="46">
        <v>4</v>
      </c>
      <c r="I42" s="47">
        <v>2</v>
      </c>
      <c r="J42" s="48">
        <v>3</v>
      </c>
      <c r="K42" s="46">
        <v>3</v>
      </c>
      <c r="L42" s="46">
        <v>5</v>
      </c>
      <c r="M42" s="46">
        <v>5</v>
      </c>
      <c r="N42" s="46">
        <v>5</v>
      </c>
      <c r="O42" s="46">
        <v>5</v>
      </c>
      <c r="P42" s="46">
        <v>5</v>
      </c>
      <c r="Q42" s="49">
        <v>5</v>
      </c>
      <c r="R42" s="15">
        <f t="shared" si="1"/>
        <v>61</v>
      </c>
      <c r="S42" s="15">
        <f t="shared" si="2"/>
        <v>15</v>
      </c>
      <c r="T42" s="15">
        <f t="shared" si="12"/>
        <v>27</v>
      </c>
      <c r="U42" s="15">
        <f t="shared" si="13"/>
        <v>39</v>
      </c>
      <c r="V42" s="15">
        <f t="shared" si="14"/>
        <v>51</v>
      </c>
      <c r="W42" s="15">
        <f t="shared" si="15"/>
        <v>63</v>
      </c>
      <c r="X42" s="15">
        <f t="shared" si="7"/>
        <v>75</v>
      </c>
      <c r="Y42" s="15">
        <f t="shared" si="16"/>
        <v>60</v>
      </c>
      <c r="Z42" s="15">
        <f t="shared" si="17"/>
        <v>12</v>
      </c>
      <c r="AA42" s="15" t="str">
        <f t="shared" si="10"/>
        <v>Tinggi</v>
      </c>
      <c r="AB42" s="14"/>
      <c r="AC42" s="14"/>
      <c r="AD42" s="50"/>
      <c r="AE42" s="46"/>
      <c r="AF42" s="46"/>
      <c r="AG42" s="46"/>
      <c r="AH42" s="46"/>
      <c r="AI42" s="46"/>
      <c r="AJ42" s="46"/>
      <c r="AK42" s="46"/>
      <c r="AL42" s="46"/>
      <c r="AM42" s="46"/>
      <c r="AN42" s="46"/>
      <c r="AO42" s="49"/>
      <c r="AP42" s="46"/>
      <c r="AQ42" s="15">
        <f t="shared" ref="AQ42" si="18">SUM(C42:AP42)</f>
        <v>464</v>
      </c>
      <c r="AR42" s="15">
        <f t="shared" ref="AR42" si="19">40*1*1</f>
        <v>40</v>
      </c>
      <c r="AS42" s="15">
        <f t="shared" ref="AS42" si="20">AR42+AY42</f>
        <v>72</v>
      </c>
      <c r="AT42" s="15">
        <f t="shared" ref="AT42" si="21">AR42+(2*AY42)</f>
        <v>104</v>
      </c>
      <c r="AU42" s="15">
        <f t="shared" ref="AU42" si="22">AR42+(3*AY42)</f>
        <v>136</v>
      </c>
      <c r="AV42" s="15">
        <f t="shared" ref="AV42" si="23">AR42+(4*AY42)</f>
        <v>168</v>
      </c>
      <c r="AW42" s="15">
        <f t="shared" ref="AW42" si="24">40*1*5</f>
        <v>200</v>
      </c>
      <c r="AX42" s="15">
        <f t="shared" ref="AX42" si="25">AW42-AR42</f>
        <v>160</v>
      </c>
      <c r="AY42" s="15">
        <f t="shared" ref="AY42" si="26">AX42/5</f>
        <v>32</v>
      </c>
      <c r="AZ42" s="15" t="e">
        <f t="shared" ref="AZ42" si="27">VLOOKUP(AQ42,$BB$7:$BD$11,2,TRUE)</f>
        <v>#N/A</v>
      </c>
    </row>
    <row r="43" spans="1:52" x14ac:dyDescent="0.25">
      <c r="A43" s="14">
        <v>35</v>
      </c>
      <c r="B43" s="15" t="s">
        <v>101</v>
      </c>
      <c r="C43" s="46">
        <v>5</v>
      </c>
      <c r="D43" s="46">
        <v>5</v>
      </c>
      <c r="E43" s="46">
        <v>4</v>
      </c>
      <c r="F43" s="46">
        <v>3</v>
      </c>
      <c r="G43" s="46">
        <v>4</v>
      </c>
      <c r="H43" s="46">
        <v>5</v>
      </c>
      <c r="I43" s="47">
        <v>3</v>
      </c>
      <c r="J43" s="48">
        <v>3</v>
      </c>
      <c r="K43" s="46">
        <v>4</v>
      </c>
      <c r="L43" s="46">
        <v>5</v>
      </c>
      <c r="M43" s="46">
        <v>4</v>
      </c>
      <c r="N43" s="46">
        <v>5</v>
      </c>
      <c r="O43" s="46">
        <v>5</v>
      </c>
      <c r="P43" s="46">
        <v>5</v>
      </c>
      <c r="Q43" s="49">
        <v>4</v>
      </c>
      <c r="R43" s="15">
        <f t="shared" si="1"/>
        <v>64</v>
      </c>
      <c r="S43" s="15">
        <f t="shared" si="2"/>
        <v>15</v>
      </c>
      <c r="T43" s="15">
        <f t="shared" si="12"/>
        <v>27</v>
      </c>
      <c r="U43" s="15">
        <f t="shared" si="13"/>
        <v>39</v>
      </c>
      <c r="V43" s="15">
        <f t="shared" si="14"/>
        <v>51</v>
      </c>
      <c r="W43" s="15">
        <f t="shared" si="15"/>
        <v>63</v>
      </c>
      <c r="X43" s="15">
        <f t="shared" si="7"/>
        <v>75</v>
      </c>
      <c r="Y43" s="15">
        <f t="shared" si="16"/>
        <v>60</v>
      </c>
      <c r="Z43" s="15">
        <f t="shared" si="17"/>
        <v>12</v>
      </c>
      <c r="AA43" s="15" t="str">
        <f t="shared" si="10"/>
        <v>Sangat Tinggi</v>
      </c>
    </row>
    <row r="44" spans="1:52" ht="30" customHeight="1" x14ac:dyDescent="0.25">
      <c r="A44" s="115" t="s">
        <v>83</v>
      </c>
      <c r="B44" s="117"/>
      <c r="C44" s="27">
        <f>SUM(C9:C43)</f>
        <v>158</v>
      </c>
      <c r="D44" s="27">
        <f t="shared" ref="D44:R44" si="28">SUM(D9:D43)</f>
        <v>149</v>
      </c>
      <c r="E44" s="27">
        <f t="shared" si="28"/>
        <v>143</v>
      </c>
      <c r="F44" s="27">
        <f t="shared" si="28"/>
        <v>121</v>
      </c>
      <c r="G44" s="27">
        <f t="shared" si="28"/>
        <v>135</v>
      </c>
      <c r="H44" s="27">
        <f t="shared" si="28"/>
        <v>159</v>
      </c>
      <c r="I44" s="57">
        <f t="shared" si="28"/>
        <v>88</v>
      </c>
      <c r="J44" s="58">
        <f t="shared" si="28"/>
        <v>120</v>
      </c>
      <c r="K44" s="27">
        <f t="shared" si="28"/>
        <v>125</v>
      </c>
      <c r="L44" s="27">
        <f t="shared" si="28"/>
        <v>155</v>
      </c>
      <c r="M44" s="27">
        <f t="shared" si="28"/>
        <v>139</v>
      </c>
      <c r="N44" s="27">
        <f t="shared" si="28"/>
        <v>158</v>
      </c>
      <c r="O44" s="27">
        <f t="shared" si="28"/>
        <v>154</v>
      </c>
      <c r="P44" s="27">
        <f t="shared" si="28"/>
        <v>155</v>
      </c>
      <c r="Q44" s="59">
        <f t="shared" si="28"/>
        <v>148</v>
      </c>
      <c r="R44" s="22">
        <f t="shared" si="28"/>
        <v>2107</v>
      </c>
      <c r="S44" s="22">
        <f>15*32*1</f>
        <v>480</v>
      </c>
      <c r="T44" s="20">
        <f t="shared" si="3"/>
        <v>864</v>
      </c>
      <c r="U44" s="20">
        <f t="shared" si="4"/>
        <v>1248</v>
      </c>
      <c r="V44" s="20">
        <f t="shared" si="5"/>
        <v>1632</v>
      </c>
      <c r="W44" s="20">
        <f t="shared" si="6"/>
        <v>2016</v>
      </c>
      <c r="X44" s="22">
        <f>15*32*5</f>
        <v>2400</v>
      </c>
      <c r="Y44" s="20">
        <f t="shared" si="8"/>
        <v>1920</v>
      </c>
      <c r="Z44" s="20">
        <f t="shared" si="9"/>
        <v>384</v>
      </c>
      <c r="AA44" s="20" t="str">
        <f>VLOOKUP(R44,$AC$15:$AE$19,2,TRUE)</f>
        <v>Sangat Tinggi</v>
      </c>
    </row>
    <row r="46" spans="1:52" x14ac:dyDescent="0.25">
      <c r="B46" s="19">
        <v>5</v>
      </c>
      <c r="C46" s="19">
        <f>COUNTIF(C9:C43,"5")</f>
        <v>18</v>
      </c>
      <c r="D46" s="19">
        <f t="shared" ref="D46:Q46" si="29">COUNTIF(D9:D43,"5")</f>
        <v>9</v>
      </c>
      <c r="E46" s="19">
        <f t="shared" si="29"/>
        <v>5</v>
      </c>
      <c r="F46" s="19">
        <f t="shared" si="29"/>
        <v>2</v>
      </c>
      <c r="G46" s="19">
        <f t="shared" si="29"/>
        <v>6</v>
      </c>
      <c r="H46" s="19">
        <f t="shared" si="29"/>
        <v>20</v>
      </c>
      <c r="I46" s="19">
        <f t="shared" si="29"/>
        <v>0</v>
      </c>
      <c r="J46" s="19">
        <f t="shared" si="29"/>
        <v>1</v>
      </c>
      <c r="K46" s="19">
        <f t="shared" si="29"/>
        <v>6</v>
      </c>
      <c r="L46" s="19">
        <f t="shared" si="29"/>
        <v>18</v>
      </c>
      <c r="M46" s="19">
        <f t="shared" si="29"/>
        <v>6</v>
      </c>
      <c r="N46" s="19">
        <f t="shared" si="29"/>
        <v>18</v>
      </c>
      <c r="O46" s="19">
        <f t="shared" si="29"/>
        <v>16</v>
      </c>
      <c r="P46" s="19">
        <f t="shared" si="29"/>
        <v>17</v>
      </c>
      <c r="Q46" s="19">
        <f t="shared" si="29"/>
        <v>16</v>
      </c>
    </row>
    <row r="47" spans="1:52" x14ac:dyDescent="0.25">
      <c r="B47" s="19">
        <v>4</v>
      </c>
      <c r="C47" s="19">
        <f>COUNTIF(C9:C43,"4")</f>
        <v>17</v>
      </c>
      <c r="D47" s="19">
        <f t="shared" ref="D47:Q47" si="30">COUNTIF(D9:D43,"4")</f>
        <v>26</v>
      </c>
      <c r="E47" s="19">
        <f t="shared" si="30"/>
        <v>28</v>
      </c>
      <c r="F47" s="19">
        <f t="shared" si="30"/>
        <v>13</v>
      </c>
      <c r="G47" s="19">
        <f t="shared" si="30"/>
        <v>18</v>
      </c>
      <c r="H47" s="19">
        <f t="shared" si="30"/>
        <v>14</v>
      </c>
      <c r="I47" s="19">
        <f t="shared" si="30"/>
        <v>4</v>
      </c>
      <c r="J47" s="19">
        <f t="shared" si="30"/>
        <v>15</v>
      </c>
      <c r="K47" s="19">
        <f t="shared" si="30"/>
        <v>13</v>
      </c>
      <c r="L47" s="19">
        <f t="shared" si="30"/>
        <v>14</v>
      </c>
      <c r="M47" s="19">
        <f t="shared" si="30"/>
        <v>22</v>
      </c>
      <c r="N47" s="19">
        <f t="shared" si="30"/>
        <v>17</v>
      </c>
      <c r="O47" s="19">
        <f t="shared" si="30"/>
        <v>17</v>
      </c>
      <c r="P47" s="19">
        <f t="shared" si="30"/>
        <v>16</v>
      </c>
      <c r="Q47" s="19">
        <f t="shared" si="30"/>
        <v>12</v>
      </c>
    </row>
    <row r="48" spans="1:52" x14ac:dyDescent="0.25">
      <c r="B48" s="19">
        <v>3</v>
      </c>
      <c r="C48" s="19">
        <f>COUNTIF(C9:C43,"3")</f>
        <v>0</v>
      </c>
      <c r="D48" s="19">
        <f t="shared" ref="D48:Q48" si="31">COUNTIF(D9:D43,"3")</f>
        <v>0</v>
      </c>
      <c r="E48" s="19">
        <f t="shared" si="31"/>
        <v>2</v>
      </c>
      <c r="F48" s="19">
        <f t="shared" si="31"/>
        <v>19</v>
      </c>
      <c r="G48" s="19">
        <f t="shared" si="31"/>
        <v>11</v>
      </c>
      <c r="H48" s="19">
        <f t="shared" si="31"/>
        <v>1</v>
      </c>
      <c r="I48" s="19">
        <f t="shared" si="31"/>
        <v>12</v>
      </c>
      <c r="J48" s="19">
        <f t="shared" si="31"/>
        <v>17</v>
      </c>
      <c r="K48" s="19">
        <f t="shared" si="31"/>
        <v>11</v>
      </c>
      <c r="L48" s="19">
        <f t="shared" si="31"/>
        <v>3</v>
      </c>
      <c r="M48" s="19">
        <f t="shared" si="31"/>
        <v>7</v>
      </c>
      <c r="N48" s="19">
        <f t="shared" si="31"/>
        <v>0</v>
      </c>
      <c r="O48" s="19">
        <f t="shared" si="31"/>
        <v>2</v>
      </c>
      <c r="P48" s="19">
        <f t="shared" si="31"/>
        <v>2</v>
      </c>
      <c r="Q48" s="19">
        <f t="shared" si="31"/>
        <v>6</v>
      </c>
    </row>
    <row r="49" spans="2:17" x14ac:dyDescent="0.25">
      <c r="B49" s="19">
        <v>2</v>
      </c>
      <c r="C49" s="19">
        <f>COUNTIF(C9:C43,"2")</f>
        <v>0</v>
      </c>
      <c r="D49" s="19">
        <f t="shared" ref="D49:Q49" si="32">COUNTIF(D9:D43,"2")</f>
        <v>0</v>
      </c>
      <c r="E49" s="19">
        <f t="shared" si="32"/>
        <v>0</v>
      </c>
      <c r="F49" s="19">
        <f t="shared" si="32"/>
        <v>1</v>
      </c>
      <c r="G49" s="19">
        <f t="shared" si="32"/>
        <v>0</v>
      </c>
      <c r="H49" s="19">
        <f t="shared" si="32"/>
        <v>0</v>
      </c>
      <c r="I49" s="19">
        <f t="shared" si="32"/>
        <v>17</v>
      </c>
      <c r="J49" s="19">
        <f t="shared" si="32"/>
        <v>2</v>
      </c>
      <c r="K49" s="19">
        <f t="shared" si="32"/>
        <v>5</v>
      </c>
      <c r="L49" s="19">
        <f t="shared" si="32"/>
        <v>0</v>
      </c>
      <c r="M49" s="19">
        <f t="shared" si="32"/>
        <v>0</v>
      </c>
      <c r="N49" s="19">
        <f t="shared" si="32"/>
        <v>0</v>
      </c>
      <c r="O49" s="19">
        <f t="shared" si="32"/>
        <v>0</v>
      </c>
      <c r="P49" s="19">
        <f t="shared" si="32"/>
        <v>0</v>
      </c>
      <c r="Q49" s="19">
        <f t="shared" si="32"/>
        <v>1</v>
      </c>
    </row>
    <row r="50" spans="2:17" x14ac:dyDescent="0.25">
      <c r="B50" s="19">
        <v>1</v>
      </c>
      <c r="C50" s="19">
        <f>COUNTIF(C9:C43,"1")</f>
        <v>0</v>
      </c>
      <c r="D50" s="19">
        <f t="shared" ref="D50:Q50" si="33">COUNTIF(D9:D43,"1")</f>
        <v>0</v>
      </c>
      <c r="E50" s="19">
        <f t="shared" si="33"/>
        <v>0</v>
      </c>
      <c r="F50" s="19">
        <f t="shared" si="33"/>
        <v>0</v>
      </c>
      <c r="G50" s="19">
        <f t="shared" si="33"/>
        <v>0</v>
      </c>
      <c r="H50" s="19">
        <f t="shared" si="33"/>
        <v>0</v>
      </c>
      <c r="I50" s="19">
        <f t="shared" si="33"/>
        <v>2</v>
      </c>
      <c r="J50" s="19">
        <f t="shared" si="33"/>
        <v>0</v>
      </c>
      <c r="K50" s="19">
        <f t="shared" si="33"/>
        <v>0</v>
      </c>
      <c r="L50" s="19">
        <f t="shared" si="33"/>
        <v>0</v>
      </c>
      <c r="M50" s="19">
        <f t="shared" si="33"/>
        <v>0</v>
      </c>
      <c r="N50" s="19">
        <f t="shared" si="33"/>
        <v>0</v>
      </c>
      <c r="O50" s="19">
        <f t="shared" si="33"/>
        <v>0</v>
      </c>
      <c r="P50" s="19">
        <f t="shared" si="33"/>
        <v>0</v>
      </c>
      <c r="Q50" s="19">
        <f t="shared" si="33"/>
        <v>0</v>
      </c>
    </row>
  </sheetData>
  <mergeCells count="21">
    <mergeCell ref="A1:AA1"/>
    <mergeCell ref="A2:AA2"/>
    <mergeCell ref="A3:AA3"/>
    <mergeCell ref="A4:AA4"/>
    <mergeCell ref="A6:A8"/>
    <mergeCell ref="B6:B8"/>
    <mergeCell ref="C6:Q6"/>
    <mergeCell ref="R6:R8"/>
    <mergeCell ref="S6:S8"/>
    <mergeCell ref="T6:T8"/>
    <mergeCell ref="AA6:AA8"/>
    <mergeCell ref="AC6:AE6"/>
    <mergeCell ref="C7:Q7"/>
    <mergeCell ref="AC14:AE14"/>
    <mergeCell ref="A44:B44"/>
    <mergeCell ref="U6:U8"/>
    <mergeCell ref="V6:V8"/>
    <mergeCell ref="W6:W8"/>
    <mergeCell ref="X6:X8"/>
    <mergeCell ref="Y6:Y8"/>
    <mergeCell ref="Z6:Z8"/>
  </mergeCells>
  <phoneticPr fontId="8"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Validasi Soal Test</vt:lpstr>
      <vt:lpstr>Validasi Materi</vt:lpstr>
      <vt:lpstr>Validasi Media</vt:lpstr>
      <vt:lpstr>Validasi Angket Belief</vt:lpstr>
      <vt:lpstr>Respons Siswa Kelas Kecil</vt:lpstr>
      <vt:lpstr>Pretest dan Post Test</vt:lpstr>
      <vt:lpstr>NGain</vt:lpstr>
      <vt:lpstr>Belief Matematis</vt:lpstr>
      <vt:lpstr>Belief PenMat</vt:lpstr>
      <vt:lpstr>Belief Diri</vt:lpstr>
      <vt:lpstr>Belief Sosial</vt:lpstr>
      <vt:lpstr>Respons Siswa Kelas Besar</vt:lpstr>
      <vt:lpstr>Sheet4</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Ratna Amalia</dc:creator>
  <cp:lastModifiedBy>Ratna Amalia</cp:lastModifiedBy>
  <dcterms:created xsi:type="dcterms:W3CDTF">2025-01-10T01:27:09Z</dcterms:created>
  <dcterms:modified xsi:type="dcterms:W3CDTF">2025-03-04T17:25:31Z</dcterms:modified>
</cp:coreProperties>
</file>